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126"/>
  <workbookPr/>
  <bookViews>
    <workbookView xWindow="65428" yWindow="65428" windowWidth="23256" windowHeight="12576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<sst xmlns="http://schemas.openxmlformats.org/spreadsheetml/2006/main" count="700" uniqueCount="517">
  <si>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</si>
  <si>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</si>
  <si>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</si>
  <si>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</si>
  <si>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</si>
  <si>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</si>
  <si>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</si>
  <si>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</si>
  <si>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</si>
  <si>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</si>
  <si>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</si>
  <si>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</si>
  <si>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</si>
  <si>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</si>
  <si>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</si>
  <si>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</si>
  <si>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</si>
  <si>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</si>
  <si>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</si>
  <si>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</si>
  <si>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</si>
  <si>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</si>
  <si>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</si>
  <si>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</si>
  <si>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</si>
  <si>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</si>
  <si>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</si>
  <si>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</si>
  <si>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</si>
  <si>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</si>
  <si>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</si>
  <si>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</si>
  <si>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</si>
  <si>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</si>
  <si>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</si>
  <si>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</si>
  <si>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</si>
  <si>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</si>
  <si>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</si>
  <si>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</si>
  <si>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</si>
  <si>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</si>
  <si>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</si>
  <si>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</si>
  <si>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</si>
  <si>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</si>
  <si>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</si>
  <si>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</si>
  <si>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</si>
  <si>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</si>
  <si>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</si>
  <si>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</si>
  <si>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</si>
  <si>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</si>
  <si>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</si>
  <si>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</si>
  <si>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</si>
  <si>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</si>
  <si>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</si>
  <si>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</si>
  <si>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</si>
  <si>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</si>
  <si>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</si>
  <si>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</si>
  <si>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</si>
  <si>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</si>
  <si>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</si>
  <si>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</si>
  <si>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</si>
  <si>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</si>
  <si>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</si>
  <si>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</si>
  <si>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</si>
  <si>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</si>
  <si>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</si>
  <si>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</si>
  <si>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</si>
  <si>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</si>
  <si>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</si>
  <si>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</si>
  <si>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</si>
  <si>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</si>
  <si>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</si>
  <si>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</si>
  <si>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</si>
  <si>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</si>
  <si>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</si>
  <si>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</si>
  <si>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</si>
  <si>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</si>
  <si>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</si>
  <si>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</si>
  <si>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</si>
  <si>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</si>
  <si>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</si>
  <si>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</si>
  <si>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</si>
  <si>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</si>
  <si>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</si>
  <si>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</si>
  <si>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</si>
  <si>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</si>
  <si>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</si>
  <si>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</si>
  <si>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</si>
  <si>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</si>
  <si>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</si>
  <si>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</si>
  <si>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</si>
  <si>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</si>
  <si>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</si>
  <si>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</si>
  <si>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</si>
  <si>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</si>
  <si>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</si>
  <si>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</si>
  <si>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</si>
  <si>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</si>
  <si>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 (e)</t>
  </si>
  <si>
    <r>
      <t xml:space="preserve">PODER EJECUTIVO DEL ESTADO DE NAYARIT
Estado de Situación Financiera Detallado - LDF
 Al 31 de diciembre de 2023 y al 31 de diciembre de 2022 (b)
</t>
    </r>
    <r>
      <rPr>
        <b/>
        <sz val="7"/>
        <color indexed="8"/>
        <rFont val="Arial Narrow"/>
        <family val="2"/>
      </rPr>
      <t>(PESOS)</t>
    </r>
  </si>
  <si>
    <t>31 de diciembre de 2023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</si>
  <si>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31 de diciembre del 2023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</si>
  <si>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</si>
  <si>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</si>
  <si>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</si>
  <si>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</si>
  <si>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</si>
  <si>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</si>
  <si>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</si>
  <si>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</si>
  <si>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</si>
  <si>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</si>
  <si>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</si>
  <si>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</si>
  <si>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</si>
  <si>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</si>
  <si>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</si>
  <si>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</si>
  <si>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</si>
  <si>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</si>
  <si>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</si>
  <si>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</si>
  <si>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</si>
  <si>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</si>
  <si>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</si>
  <si>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</si>
  <si>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</si>
  <si>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</si>
  <si>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</si>
  <si>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</si>
  <si>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</si>
  <si>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</si>
  <si>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</si>
  <si>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</si>
  <si>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</si>
  <si>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</si>
  <si>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</si>
  <si>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>A. Crédito 01</t>
  </si>
  <si>
    <t>TIIE + 1.15</t>
  </si>
  <si>
    <t>B. Crédito 02</t>
  </si>
  <si>
    <t>TIIE + 0.85</t>
  </si>
  <si>
    <t>C. Crédito 03</t>
  </si>
  <si>
    <t>TIIE + 0.90</t>
  </si>
  <si>
    <t>D. Crédito 04</t>
  </si>
  <si>
    <t>TIIE + 2.25</t>
  </si>
  <si>
    <t>E. Crédito 05</t>
  </si>
  <si>
    <t>TIIE + 1.00</t>
  </si>
  <si>
    <t>F. Crédito 06</t>
  </si>
  <si>
    <t>TIIE + 0.80</t>
  </si>
  <si>
    <t>G. Crédito 07</t>
  </si>
  <si>
    <t>H. Crédito 08</t>
  </si>
  <si>
    <t>I. Crédito 09</t>
  </si>
  <si>
    <t>TIIE + 0.72</t>
  </si>
  <si>
    <t>J. Crédito 10</t>
  </si>
  <si>
    <t>TIIE + 0.75</t>
  </si>
  <si>
    <t>K. Crédito 11</t>
  </si>
  <si>
    <t>L. Crédito 12</t>
  </si>
  <si>
    <t>M. Crédito 13</t>
  </si>
  <si>
    <t>TIIE + 0.78</t>
  </si>
  <si>
    <t>N. Crédito 14</t>
  </si>
  <si>
    <t>Ñ. Crédito 15</t>
  </si>
  <si>
    <t>O. Crédito 16</t>
  </si>
  <si>
    <t>TIIE + 0.76</t>
  </si>
  <si>
    <t>P. Crédito 17</t>
  </si>
  <si>
    <t>Q. Crédito 18</t>
  </si>
  <si>
    <t>TIIE + 0.71</t>
  </si>
  <si>
    <t>R. Crédito 19</t>
  </si>
  <si>
    <t>TIIE + 0.69</t>
  </si>
  <si>
    <t>S. Crédito 20</t>
  </si>
  <si>
    <t>T. Crédito 21</t>
  </si>
  <si>
    <t>U. Crédito 22</t>
  </si>
  <si>
    <t>V. Crédito 23</t>
  </si>
  <si>
    <t>TIIE + 1.90</t>
  </si>
  <si>
    <t>W. Crédito 24</t>
  </si>
  <si>
    <t>X. Crédito 25</t>
  </si>
  <si>
    <t>Y. Crédito 26</t>
  </si>
  <si>
    <t>PODER EJECUTIVO DEL ESTADO DE NAYARIT</t>
  </si>
  <si>
    <t>Informe Analítico de Obligaciones Diferentes de Financiamientos – LDF</t>
  </si>
  <si>
    <t>Del 01 de enero al 31 de diciembre de 2023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</si>
  <si>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</si>
  <si>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</si>
  <si>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</si>
  <si>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</si>
  <si>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</si>
  <si>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</si>
  <si>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</si>
  <si>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</si>
  <si>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</si>
  <si>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</si>
  <si>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</si>
  <si>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</si>
  <si>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</si>
  <si>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</si>
  <si>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</si>
  <si>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</si>
  <si>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</si>
  <si>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</si>
  <si>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</si>
  <si>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</si>
  <si>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</si>
  <si>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</si>
  <si>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</si>
  <si>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</si>
  <si>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</si>
  <si>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</si>
  <si>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</si>
  <si>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</si>
  <si>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</si>
  <si>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</si>
  <si>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</si>
  <si>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</si>
  <si>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</si>
  <si>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</si>
  <si>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31 de diciembre del 2023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</si>
  <si>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</si>
  <si>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</si>
  <si>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</si>
  <si>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</si>
  <si>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</si>
  <si>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</si>
  <si>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</si>
  <si>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</si>
  <si>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</si>
  <si>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</si>
  <si>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</si>
  <si>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</si>
  <si>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</si>
  <si>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</si>
  <si>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</si>
  <si>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</si>
  <si>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</si>
  <si>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</si>
  <si>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</si>
  <si>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</si>
  <si>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</si>
  <si>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</si>
  <si>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</si>
  <si>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</si>
  <si>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</si>
  <si>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</si>
  <si>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</si>
  <si>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</si>
  <si>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</si>
  <si>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</si>
  <si>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</si>
  <si>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</si>
  <si>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</si>
  <si>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</si>
  <si>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</si>
  <si>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</si>
  <si>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</si>
  <si>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31 de diciembre del 2023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</si>
  <si>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</si>
  <si>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</si>
  <si>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</si>
  <si>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</si>
  <si>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</si>
  <si>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</si>
  <si>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</si>
  <si>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</si>
  <si>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</si>
  <si>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</si>
  <si>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</si>
  <si>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</si>
  <si>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</si>
  <si>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</si>
  <si>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</si>
  <si>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</si>
  <si>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</si>
  <si>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</si>
  <si>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</si>
  <si>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</si>
  <si>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</si>
  <si>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</si>
  <si>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</si>
  <si>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</si>
  <si>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</si>
  <si>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</si>
  <si>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</si>
  <si>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</si>
  <si>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</si>
  <si>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</si>
  <si>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</si>
  <si>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</si>
  <si>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</si>
  <si>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</si>
  <si>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</si>
  <si>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</si>
  <si>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</si>
  <si>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</si>
  <si>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</si>
  <si>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</si>
  <si>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</si>
  <si>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</si>
  <si>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</si>
  <si>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</si>
  <si>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</si>
  <si>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</si>
  <si>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</si>
  <si>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</si>
  <si>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</si>
  <si>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</si>
  <si>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</si>
  <si>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</si>
  <si>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</si>
  <si>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</si>
  <si>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</si>
  <si>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</si>
  <si>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</si>
  <si>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</si>
  <si>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</si>
  <si>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</si>
  <si>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</si>
  <si>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</si>
  <si>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</si>
  <si>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</si>
  <si>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</si>
  <si>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</si>
  <si>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</si>
  <si>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</si>
  <si>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</si>
  <si>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31 de diciembre del 2023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</si>
  <si>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</si>
  <si>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</si>
  <si>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</si>
  <si>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</si>
  <si>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</si>
  <si>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</si>
  <si>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</si>
  <si>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</si>
  <si>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</si>
  <si>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</si>
  <si>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</si>
  <si>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</si>
  <si>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</si>
  <si>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</si>
  <si>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</si>
  <si>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</si>
  <si>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</si>
  <si>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</si>
  <si>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</si>
  <si>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</si>
  <si>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</si>
  <si>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</si>
  <si>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</si>
  <si>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</si>
  <si>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</si>
  <si>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</si>
  <si>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</si>
  <si>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</si>
  <si>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</si>
  <si>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</si>
  <si>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</si>
  <si>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</si>
  <si>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</si>
  <si>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</si>
  <si>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</si>
  <si>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</si>
  <si>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</si>
  <si>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</si>
  <si>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</si>
  <si>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</si>
  <si>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</si>
  <si>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</si>
  <si>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</si>
  <si>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</si>
  <si>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</si>
  <si>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</si>
  <si>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</si>
  <si>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</si>
  <si>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</si>
  <si>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</si>
  <si>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</si>
  <si>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</si>
  <si>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</si>
  <si>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</si>
  <si>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</si>
  <si>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</si>
  <si>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</si>
  <si>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</si>
  <si>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</si>
  <si>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</si>
  <si>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</si>
  <si>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</si>
  <si>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</si>
  <si>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</si>
  <si>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</si>
  <si>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</si>
  <si>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</si>
  <si>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</si>
  <si>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</si>
  <si>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</si>
  <si>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</si>
  <si>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</si>
  <si>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</si>
  <si>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</si>
  <si>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</si>
  <si>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</si>
  <si>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</si>
  <si>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</si>
  <si>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</si>
  <si>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</si>
  <si>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31 de diciembre del 2023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</si>
  <si>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</si>
  <si>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</si>
  <si>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</si>
  <si>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</si>
  <si>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</si>
  <si>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</si>
  <si>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</si>
  <si>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</si>
  <si>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</si>
  <si>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para la Honestidad y Buena Gobernanza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</si>
  <si>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</si>
  <si>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</si>
  <si>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</si>
  <si>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</si>
  <si>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</si>
  <si>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</si>
  <si>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Secretaría del Trabajo y Justicia Laboral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</si>
  <si>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</si>
  <si>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</si>
  <si>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</si>
  <si>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</si>
  <si>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</si>
  <si>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</si>
  <si>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(II=A+B+C+D+E+F+G+H+I+J+K+L+M+N+O+P+Q+R+S+T+U)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</si>
  <si>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</si>
  <si>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</si>
  <si>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</si>
  <si>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</si>
  <si>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</si>
  <si>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</si>
  <si>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</si>
  <si>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para la Honestidad y Buena Gobernanza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</si>
  <si>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</si>
  <si>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</si>
  <si>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</si>
  <si>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</si>
  <si>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</si>
  <si>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</si>
  <si>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Secretaría del Trabajo y Justicia Laboral</t>
  </si>
  <si>
    <t>P. Erogaciones Generales</t>
  </si>
  <si>
    <t>Q. Jubilaciones y Pensiones</t>
  </si>
  <si>
    <t>R. Subsidios y Transferencias</t>
  </si>
  <si>
    <t xml:space="preserve">S. Poder Judicial </t>
  </si>
  <si>
    <t>T. Organismos Autónomos</t>
  </si>
  <si>
    <t>U. Municipios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</si>
  <si>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31 de diciembre del 2023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</si>
  <si>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</si>
  <si>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</si>
  <si>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</si>
  <si>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</si>
  <si>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</si>
  <si>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</si>
  <si>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</si>
  <si>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</si>
  <si>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</si>
  <si>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</si>
  <si>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</si>
  <si>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</si>
  <si>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</si>
  <si>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</si>
  <si>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</si>
  <si>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</si>
  <si>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</si>
  <si>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</si>
  <si>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</si>
  <si>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</si>
  <si>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</si>
  <si>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</si>
  <si>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</si>
  <si>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</si>
  <si>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</si>
  <si>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</si>
  <si>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</si>
  <si>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</si>
  <si>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</si>
  <si>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</si>
  <si>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</si>
  <si>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</si>
  <si>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</si>
  <si>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</si>
  <si>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31 de diciembre del 2023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</si>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</sst>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26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Protection="0">
      <alignment/>
    </xf>
    <xf numFmtId="0" fontId="7" fillId="0" borderId="0">
      <alignment/>
      <protection/>
    </xf>
  </cellStyleXfs>
  <cellXfs count="285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vertical="top"/>
    </xf>
    <xf numFmtId="4" fontId="3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4" fontId="4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4" fillId="0" borderId="4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top"/>
    </xf>
    <xf numFmtId="4" fontId="4" fillId="0" borderId="4" xfId="0" applyNumberFormat="1" applyFont="1" applyFill="1" applyBorder="1" applyAlignment="1">
      <alignment horizontal="right" vertical="top"/>
    </xf>
    <xf numFmtId="4" fontId="4" fillId="0" borderId="4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4" fontId="3" fillId="0" borderId="4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left" vertical="top" wrapText="1" readingOrder="1"/>
    </xf>
    <xf numFmtId="4" fontId="4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vertical="top"/>
    </xf>
    <xf numFmtId="0" fontId="4" fillId="0" borderId="3" xfId="0" applyFont="1" applyBorder="1" applyAlignment="1">
      <alignment horizontal="left" vertical="top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top" wrapText="1" indent="1" readingOrder="1"/>
    </xf>
    <xf numFmtId="0" fontId="4" fillId="0" borderId="4" xfId="0" applyFont="1" applyBorder="1" applyAlignment="1">
      <alignment horizontal="left" vertical="top" wrapText="1" indent="1" readingOrder="1"/>
    </xf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 readingOrder="1"/>
    </xf>
    <xf numFmtId="4" fontId="4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0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3" fillId="0" borderId="9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5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8" fillId="3" borderId="12" xfId="0" applyFont="1" applyFill="1" applyBorder="1" applyAlignment="1">
      <alignment horizontal="center" vertical="top" wrapText="1" readingOrder="1"/>
    </xf>
    <xf numFmtId="0" fontId="0" fillId="3" borderId="9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6" fillId="3" borderId="3" xfId="0" applyFont="1" applyFill="1" applyBorder="1" applyAlignment="1">
      <alignment horizontal="center" vertical="top" wrapText="1" readingOrder="1"/>
    </xf>
    <xf numFmtId="0" fontId="0" fillId="3" borderId="4" xfId="0" applyFill="1" applyBorder="1" applyAlignment="1">
      <alignment vertical="top"/>
    </xf>
    <xf numFmtId="0" fontId="6" fillId="3" borderId="4" xfId="0" applyFont="1" applyFill="1" applyBorder="1" applyAlignment="1">
      <alignment horizontal="center" vertical="top" wrapText="1" readingOrder="1"/>
    </xf>
    <xf numFmtId="0" fontId="6" fillId="3" borderId="1" xfId="0" applyFont="1" applyFill="1" applyBorder="1" applyAlignment="1">
      <alignment horizontal="center" vertical="top" wrapText="1" readingOrder="1"/>
    </xf>
    <xf numFmtId="0" fontId="0" fillId="3" borderId="5" xfId="0" applyFill="1" applyBorder="1" applyAlignment="1">
      <alignment vertical="top"/>
    </xf>
    <xf numFmtId="0" fontId="6" fillId="3" borderId="5" xfId="0" applyFont="1" applyFill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right" vertical="top"/>
    </xf>
    <xf numFmtId="4" fontId="10" fillId="4" borderId="4" xfId="0" applyNumberFormat="1" applyFont="1" applyFill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0" fontId="11" fillId="0" borderId="3" xfId="0" applyFont="1" applyBorder="1" applyAlignment="1">
      <alignment horizontal="left" vertical="top" wrapText="1" indent="1"/>
    </xf>
    <xf numFmtId="4" fontId="11" fillId="0" borderId="4" xfId="0" applyNumberFormat="1" applyFont="1" applyBorder="1" applyAlignment="1">
      <alignment horizontal="right" vertical="top"/>
    </xf>
    <xf numFmtId="4" fontId="11" fillId="4" borderId="4" xfId="0" applyNumberFormat="1" applyFont="1" applyFill="1" applyBorder="1" applyAlignment="1">
      <alignment horizontal="right" vertical="top"/>
    </xf>
    <xf numFmtId="4" fontId="11" fillId="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12" fillId="0" borderId="4" xfId="0" applyFont="1" applyBorder="1" applyAlignment="1">
      <alignment vertical="top"/>
    </xf>
    <xf numFmtId="4" fontId="11" fillId="2" borderId="4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Alignment="1">
      <alignment horizontal="right" vertical="top"/>
    </xf>
    <xf numFmtId="4" fontId="10" fillId="4" borderId="0" xfId="0" applyNumberFormat="1" applyFont="1" applyFill="1" applyAlignment="1">
      <alignment horizontal="right" vertical="top"/>
    </xf>
    <xf numFmtId="0" fontId="11" fillId="0" borderId="3" xfId="0" applyFont="1" applyBorder="1" applyAlignment="1">
      <alignment horizontal="left" vertical="top" wrapText="1"/>
    </xf>
    <xf numFmtId="4" fontId="11" fillId="5" borderId="4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4" fontId="11" fillId="0" borderId="5" xfId="0" applyNumberFormat="1" applyFont="1" applyBorder="1" applyAlignment="1">
      <alignment horizontal="right" vertical="top"/>
    </xf>
    <xf numFmtId="4" fontId="11" fillId="4" borderId="5" xfId="0" applyNumberFormat="1" applyFont="1" applyFill="1" applyBorder="1" applyAlignment="1">
      <alignment horizontal="right" vertical="top"/>
    </xf>
    <xf numFmtId="4" fontId="11" fillId="4" borderId="2" xfId="0" applyNumberFormat="1" applyFont="1" applyFill="1" applyBorder="1" applyAlignment="1">
      <alignment horizontal="right" vertical="top"/>
    </xf>
    <xf numFmtId="4" fontId="11" fillId="0" borderId="8" xfId="0" applyNumberFormat="1" applyFont="1" applyBorder="1" applyAlignment="1">
      <alignment horizontal="right" vertical="top"/>
    </xf>
    <xf numFmtId="0" fontId="13" fillId="0" borderId="0" xfId="0" applyFont="1" applyAlignment="1">
      <alignment horizontal="left" vertical="top" wrapText="1" readingOrder="1"/>
    </xf>
    <xf numFmtId="4" fontId="10" fillId="2" borderId="9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3" xfId="0" applyFont="1" applyBorder="1" applyAlignment="1">
      <alignment vertical="top"/>
    </xf>
    <xf numFmtId="0" fontId="14" fillId="0" borderId="4" xfId="0" applyFont="1" applyBorder="1" applyAlignment="1">
      <alignment vertical="top" wrapText="1" readingOrder="1"/>
    </xf>
    <xf numFmtId="164" fontId="5" fillId="0" borderId="7" xfId="0" applyNumberFormat="1" applyFont="1" applyBorder="1" applyAlignment="1">
      <alignment vertical="top" wrapText="1" readingOrder="1"/>
    </xf>
    <xf numFmtId="0" fontId="14" fillId="0" borderId="7" xfId="0" applyFont="1" applyBorder="1" applyAlignment="1">
      <alignment vertical="top" wrapText="1" readingOrder="1"/>
    </xf>
    <xf numFmtId="0" fontId="14" fillId="0" borderId="3" xfId="0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14" fillId="0" borderId="3" xfId="0" applyFont="1" applyBorder="1" applyAlignment="1">
      <alignment vertical="top"/>
    </xf>
    <xf numFmtId="164" fontId="14" fillId="0" borderId="7" xfId="20" applyNumberFormat="1" applyFont="1" applyBorder="1" applyAlignment="1">
      <alignment vertical="top"/>
    </xf>
    <xf numFmtId="0" fontId="14" fillId="0" borderId="7" xfId="0" applyFont="1" applyBorder="1" applyAlignment="1">
      <alignment horizontal="center" vertical="top" wrapText="1" readingOrder="1"/>
    </xf>
    <xf numFmtId="164" fontId="14" fillId="0" borderId="4" xfId="20" applyNumberFormat="1" applyFont="1" applyBorder="1" applyAlignment="1">
      <alignment vertical="top"/>
    </xf>
    <xf numFmtId="10" fontId="15" fillId="0" borderId="4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top" wrapText="1" readingOrder="1"/>
    </xf>
    <xf numFmtId="0" fontId="14" fillId="0" borderId="5" xfId="0" applyFont="1" applyBorder="1" applyAlignment="1">
      <alignment vertical="top" wrapText="1" readingOrder="1"/>
    </xf>
    <xf numFmtId="0" fontId="14" fillId="0" borderId="8" xfId="0" applyFont="1" applyBorder="1" applyAlignment="1">
      <alignment vertical="top" wrapText="1" readingOrder="1"/>
    </xf>
    <xf numFmtId="0" fontId="16" fillId="0" borderId="0" xfId="21" applyFont="1">
      <alignment/>
      <protection/>
    </xf>
    <xf numFmtId="0" fontId="17" fillId="3" borderId="9" xfId="21" applyFont="1" applyFill="1" applyBorder="1" applyAlignment="1">
      <alignment horizontal="center" vertical="center"/>
      <protection/>
    </xf>
    <xf numFmtId="0" fontId="17" fillId="3" borderId="10" xfId="21" applyFont="1" applyFill="1" applyBorder="1" applyAlignment="1">
      <alignment horizontal="center" vertical="center"/>
      <protection/>
    </xf>
    <xf numFmtId="0" fontId="17" fillId="3" borderId="6" xfId="21" applyFont="1" applyFill="1" applyBorder="1" applyAlignment="1">
      <alignment horizontal="center" vertical="center"/>
      <protection/>
    </xf>
    <xf numFmtId="0" fontId="17" fillId="3" borderId="3" xfId="21" applyFont="1" applyFill="1" applyBorder="1" applyAlignment="1">
      <alignment horizontal="center" vertical="center" wrapText="1"/>
      <protection/>
    </xf>
    <xf numFmtId="0" fontId="17" fillId="3" borderId="0" xfId="21" applyFont="1" applyFill="1" applyAlignment="1">
      <alignment horizontal="center" vertical="center" wrapText="1"/>
      <protection/>
    </xf>
    <xf numFmtId="0" fontId="17" fillId="3" borderId="4" xfId="21" applyFont="1" applyFill="1" applyBorder="1" applyAlignment="1">
      <alignment horizontal="center" vertical="center" wrapText="1"/>
      <protection/>
    </xf>
    <xf numFmtId="0" fontId="17" fillId="3" borderId="1" xfId="21" applyFont="1" applyFill="1" applyBorder="1" applyAlignment="1">
      <alignment horizontal="center" vertical="center" wrapText="1"/>
      <protection/>
    </xf>
    <xf numFmtId="0" fontId="17" fillId="3" borderId="2" xfId="21" applyFont="1" applyFill="1" applyBorder="1" applyAlignment="1">
      <alignment horizontal="center" vertical="center" wrapText="1"/>
      <protection/>
    </xf>
    <xf numFmtId="0" fontId="17" fillId="3" borderId="5" xfId="21" applyFont="1" applyFill="1" applyBorder="1" applyAlignment="1">
      <alignment horizontal="center" vertical="center" wrapText="1"/>
      <protection/>
    </xf>
    <xf numFmtId="0" fontId="18" fillId="3" borderId="9" xfId="21" applyFont="1" applyFill="1" applyBorder="1" applyAlignment="1">
      <alignment horizontal="center" vertical="center" wrapText="1"/>
      <protection/>
    </xf>
    <xf numFmtId="0" fontId="18" fillId="3" borderId="11" xfId="21" applyFont="1" applyFill="1" applyBorder="1" applyAlignment="1">
      <alignment horizontal="center" vertical="center" wrapText="1"/>
      <protection/>
    </xf>
    <xf numFmtId="0" fontId="18" fillId="3" borderId="6" xfId="21" applyFont="1" applyFill="1" applyBorder="1" applyAlignment="1">
      <alignment horizontal="center" vertical="center" wrapText="1"/>
      <protection/>
    </xf>
    <xf numFmtId="0" fontId="18" fillId="3" borderId="1" xfId="21" applyFont="1" applyFill="1" applyBorder="1" applyAlignment="1">
      <alignment horizontal="center" vertical="center"/>
      <protection/>
    </xf>
    <xf numFmtId="0" fontId="18" fillId="3" borderId="8" xfId="21" applyFont="1" applyFill="1" applyBorder="1" applyAlignment="1">
      <alignment horizontal="center" vertical="center"/>
      <protection/>
    </xf>
    <xf numFmtId="0" fontId="18" fillId="3" borderId="5" xfId="21" applyFont="1" applyFill="1" applyBorder="1" applyAlignment="1">
      <alignment horizontal="center" vertical="center"/>
      <protection/>
    </xf>
    <xf numFmtId="0" fontId="17" fillId="0" borderId="3" xfId="21" applyFont="1" applyBorder="1" applyAlignment="1">
      <alignment horizontal="justify" vertical="center" wrapText="1"/>
      <protection/>
    </xf>
    <xf numFmtId="0" fontId="19" fillId="0" borderId="7" xfId="21" applyFont="1" applyBorder="1" applyAlignment="1">
      <alignment horizontal="justify" vertical="center" wrapText="1"/>
      <protection/>
    </xf>
    <xf numFmtId="0" fontId="19" fillId="0" borderId="4" xfId="21" applyFont="1" applyBorder="1" applyAlignment="1">
      <alignment horizontal="justify" vertical="center" wrapText="1"/>
      <protection/>
    </xf>
    <xf numFmtId="0" fontId="18" fillId="0" borderId="3" xfId="21" applyFont="1" applyBorder="1" applyAlignment="1">
      <alignment horizontal="left" vertical="center" wrapText="1"/>
      <protection/>
    </xf>
    <xf numFmtId="165" fontId="18" fillId="0" borderId="7" xfId="21" applyNumberFormat="1" applyFont="1" applyBorder="1" applyAlignment="1">
      <alignment horizontal="right" vertical="center" wrapText="1"/>
      <protection/>
    </xf>
    <xf numFmtId="165" fontId="18" fillId="0" borderId="4" xfId="21" applyNumberFormat="1" applyFont="1" applyBorder="1" applyAlignment="1">
      <alignment horizontal="right" vertical="center" wrapText="1"/>
      <protection/>
    </xf>
    <xf numFmtId="0" fontId="20" fillId="0" borderId="3" xfId="21" applyFont="1" applyBorder="1" applyAlignment="1">
      <alignment horizontal="left" vertical="center" wrapText="1" indent="1"/>
      <protection/>
    </xf>
    <xf numFmtId="165" fontId="20" fillId="0" borderId="7" xfId="21" applyNumberFormat="1" applyFont="1" applyBorder="1" applyAlignment="1">
      <alignment horizontal="right" vertical="center" wrapText="1"/>
      <protection/>
    </xf>
    <xf numFmtId="165" fontId="20" fillId="0" borderId="4" xfId="21" applyNumberFormat="1" applyFont="1" applyBorder="1" applyAlignment="1">
      <alignment horizontal="right" vertical="center" wrapText="1"/>
      <protection/>
    </xf>
    <xf numFmtId="0" fontId="16" fillId="0" borderId="3" xfId="21" applyFont="1" applyBorder="1" applyAlignment="1">
      <alignment horizontal="left" vertical="center" wrapText="1"/>
      <protection/>
    </xf>
    <xf numFmtId="166" fontId="16" fillId="0" borderId="7" xfId="21" applyNumberFormat="1" applyFont="1" applyBorder="1" applyAlignment="1">
      <alignment horizontal="right" vertical="center" wrapText="1"/>
      <protection/>
    </xf>
    <xf numFmtId="166" fontId="16" fillId="0" borderId="4" xfId="21" applyNumberFormat="1" applyFont="1" applyBorder="1" applyAlignment="1">
      <alignment horizontal="right" vertical="center" wrapText="1"/>
      <protection/>
    </xf>
    <xf numFmtId="0" fontId="16" fillId="0" borderId="1" xfId="21" applyFont="1" applyBorder="1" applyAlignment="1">
      <alignment horizontal="justify" vertical="center" wrapText="1"/>
      <protection/>
    </xf>
    <xf numFmtId="166" fontId="17" fillId="0" borderId="8" xfId="21" applyNumberFormat="1" applyFont="1" applyBorder="1" applyAlignment="1">
      <alignment horizontal="justify" vertical="center" wrapText="1"/>
      <protection/>
    </xf>
    <xf numFmtId="166" fontId="17" fillId="0" borderId="5" xfId="21" applyNumberFormat="1" applyFont="1" applyBorder="1" applyAlignment="1">
      <alignment horizontal="justify" vertical="center" wrapText="1"/>
      <protection/>
    </xf>
    <xf numFmtId="0" fontId="16" fillId="0" borderId="0" xfId="21" applyFont="1" applyAlignment="1">
      <alignment horizontal="center"/>
      <protection/>
    </xf>
    <xf numFmtId="0" fontId="8" fillId="3" borderId="13" xfId="0" applyFont="1" applyFill="1" applyBorder="1" applyAlignment="1">
      <alignment horizontal="center" vertical="top" wrapText="1" readingOrder="1"/>
    </xf>
    <xf numFmtId="0" fontId="5" fillId="3" borderId="9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center" vertical="top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0" fillId="3" borderId="10" xfId="0" applyFill="1" applyBorder="1" applyAlignment="1">
      <alignment vertical="top"/>
    </xf>
    <xf numFmtId="0" fontId="5" fillId="3" borderId="6" xfId="0" applyFont="1" applyFill="1" applyBorder="1" applyAlignment="1">
      <alignment horizontal="center" vertical="top" wrapText="1" readingOrder="1"/>
    </xf>
    <xf numFmtId="0" fontId="0" fillId="5" borderId="0" xfId="0" applyFill="1" applyAlignment="1">
      <alignment vertical="top"/>
    </xf>
    <xf numFmtId="0" fontId="0" fillId="3" borderId="1" xfId="0" applyFill="1" applyBorder="1" applyAlignment="1">
      <alignment vertical="top"/>
    </xf>
    <xf numFmtId="0" fontId="5" fillId="3" borderId="2" xfId="0" applyFont="1" applyFill="1" applyBorder="1" applyAlignment="1">
      <alignment horizontal="center" vertical="top" wrapText="1" readingOrder="1"/>
    </xf>
    <xf numFmtId="0" fontId="0" fillId="3" borderId="2" xfId="0" applyFill="1" applyBorder="1" applyAlignment="1">
      <alignment vertical="top"/>
    </xf>
    <xf numFmtId="0" fontId="5" fillId="3" borderId="5" xfId="0" applyFont="1" applyFill="1" applyBorder="1" applyAlignment="1">
      <alignment horizontal="center" vertical="top" wrapText="1" readingOrder="1"/>
    </xf>
    <xf numFmtId="0" fontId="22" fillId="0" borderId="3" xfId="0" applyFont="1" applyBorder="1" applyAlignment="1">
      <alignment horizontal="left" vertical="top" wrapText="1"/>
    </xf>
    <xf numFmtId="4" fontId="22" fillId="0" borderId="0" xfId="0" applyNumberFormat="1" applyFont="1" applyAlignment="1">
      <alignment horizontal="right" vertical="top"/>
    </xf>
    <xf numFmtId="4" fontId="22" fillId="0" borderId="4" xfId="0" applyNumberFormat="1" applyFont="1" applyBorder="1" applyAlignment="1">
      <alignment horizontal="right" vertical="top"/>
    </xf>
    <xf numFmtId="0" fontId="23" fillId="0" borderId="3" xfId="0" applyFont="1" applyBorder="1" applyAlignment="1">
      <alignment horizontal="left" vertical="top" wrapText="1" indent="1"/>
    </xf>
    <xf numFmtId="4" fontId="23" fillId="0" borderId="0" xfId="0" applyNumberFormat="1" applyFont="1" applyAlignment="1">
      <alignment horizontal="right" vertical="top"/>
    </xf>
    <xf numFmtId="4" fontId="23" fillId="0" borderId="4" xfId="0" applyNumberFormat="1" applyFont="1" applyBorder="1" applyAlignment="1">
      <alignment horizontal="right" vertical="top"/>
    </xf>
    <xf numFmtId="0" fontId="0" fillId="2" borderId="0" xfId="0" applyFill="1" applyAlignment="1">
      <alignment horizontal="left" vertical="top" wrapText="1" readingOrder="1"/>
    </xf>
    <xf numFmtId="0" fontId="0" fillId="2" borderId="4" xfId="0" applyFill="1" applyBorder="1" applyAlignment="1">
      <alignment horizontal="left" vertical="top" wrapText="1" readingOrder="1"/>
    </xf>
    <xf numFmtId="0" fontId="23" fillId="0" borderId="3" xfId="0" applyFont="1" applyBorder="1" applyAlignment="1">
      <alignment vertical="top" wrapText="1"/>
    </xf>
    <xf numFmtId="4" fontId="23" fillId="0" borderId="0" xfId="0" applyNumberFormat="1" applyFont="1" applyAlignment="1">
      <alignment vertical="top"/>
    </xf>
    <xf numFmtId="4" fontId="23" fillId="0" borderId="7" xfId="0" applyNumberFormat="1" applyFont="1" applyBorder="1" applyAlignment="1">
      <alignment vertical="top"/>
    </xf>
    <xf numFmtId="4" fontId="23" fillId="0" borderId="4" xfId="0" applyNumberFormat="1" applyFont="1" applyBorder="1" applyAlignment="1">
      <alignment vertical="top"/>
    </xf>
    <xf numFmtId="0" fontId="0" fillId="2" borderId="0" xfId="0" applyFill="1" applyAlignment="1">
      <alignment vertical="top" wrapText="1" readingOrder="1"/>
    </xf>
    <xf numFmtId="0" fontId="0" fillId="2" borderId="4" xfId="0" applyFill="1" applyBorder="1" applyAlignment="1">
      <alignment vertical="top" wrapText="1" readingOrder="1"/>
    </xf>
    <xf numFmtId="0" fontId="5" fillId="3" borderId="9" xfId="0" applyFont="1" applyFill="1" applyBorder="1" applyAlignment="1">
      <alignment horizontal="center" vertical="top" wrapText="1" readingOrder="1"/>
    </xf>
    <xf numFmtId="0" fontId="5" fillId="3" borderId="1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0" fillId="3" borderId="8" xfId="0" applyFill="1" applyBorder="1" applyAlignment="1">
      <alignment vertical="top"/>
    </xf>
    <xf numFmtId="0" fontId="22" fillId="0" borderId="9" xfId="0" applyFont="1" applyBorder="1" applyAlignment="1">
      <alignment horizontal="left" vertical="top" wrapText="1"/>
    </xf>
    <xf numFmtId="4" fontId="22" fillId="0" borderId="10" xfId="0" applyNumberFormat="1" applyFont="1" applyBorder="1" applyAlignment="1">
      <alignment horizontal="right" vertical="top"/>
    </xf>
    <xf numFmtId="4" fontId="22" fillId="0" borderId="6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3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4" fontId="23" fillId="0" borderId="4" xfId="0" applyNumberFormat="1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8" fillId="3" borderId="9" xfId="0" applyFont="1" applyFill="1" applyBorder="1" applyAlignment="1">
      <alignment horizontal="center" vertical="top" wrapText="1" readingOrder="1"/>
    </xf>
    <xf numFmtId="0" fontId="8" fillId="3" borderId="10" xfId="0" applyFont="1" applyFill="1" applyBorder="1" applyAlignment="1">
      <alignment horizontal="center" vertical="top" wrapText="1" readingOrder="1"/>
    </xf>
    <xf numFmtId="0" fontId="8" fillId="3" borderId="6" xfId="0" applyFont="1" applyFill="1" applyBorder="1" applyAlignment="1">
      <alignment horizontal="center" vertical="top" wrapText="1" readingOrder="1"/>
    </xf>
    <xf numFmtId="0" fontId="8" fillId="3" borderId="3" xfId="0" applyFont="1" applyFill="1" applyBorder="1" applyAlignment="1">
      <alignment horizontal="center" vertical="top" wrapText="1" readingOrder="1"/>
    </xf>
    <xf numFmtId="0" fontId="8" fillId="3" borderId="0" xfId="0" applyFont="1" applyFill="1" applyAlignment="1">
      <alignment horizontal="center" vertical="top" wrapText="1" readingOrder="1"/>
    </xf>
    <xf numFmtId="0" fontId="8" fillId="3" borderId="4" xfId="0" applyFont="1" applyFill="1" applyBorder="1" applyAlignment="1">
      <alignment horizontal="center" vertical="top" wrapText="1" readingOrder="1"/>
    </xf>
    <xf numFmtId="0" fontId="8" fillId="3" borderId="1" xfId="0" applyFont="1" applyFill="1" applyBorder="1" applyAlignment="1">
      <alignment horizontal="center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0" fontId="8" fillId="3" borderId="5" xfId="0" applyFont="1" applyFill="1" applyBorder="1" applyAlignment="1">
      <alignment horizontal="center" vertical="top" wrapText="1" readingOrder="1"/>
    </xf>
    <xf numFmtId="0" fontId="5" fillId="3" borderId="9" xfId="0" applyFont="1" applyFill="1" applyBorder="1" applyAlignment="1">
      <alignment horizontal="center" vertical="center" wrapText="1" readingOrder="1"/>
    </xf>
    <xf numFmtId="0" fontId="5" fillId="3" borderId="1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 wrapText="1" readingOrder="1"/>
    </xf>
    <xf numFmtId="0" fontId="0" fillId="3" borderId="0" xfId="0" applyFill="1" applyAlignment="1">
      <alignment vertical="top"/>
    </xf>
    <xf numFmtId="0" fontId="5" fillId="3" borderId="7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 readingOrder="1"/>
    </xf>
    <xf numFmtId="0" fontId="22" fillId="0" borderId="9" xfId="0" applyFont="1" applyBorder="1" applyAlignment="1">
      <alignment vertical="top" wrapText="1"/>
    </xf>
    <xf numFmtId="4" fontId="23" fillId="0" borderId="7" xfId="0" applyNumberFormat="1" applyFont="1" applyBorder="1" applyAlignment="1">
      <alignment horizontal="right" vertical="top"/>
    </xf>
    <xf numFmtId="0" fontId="23" fillId="0" borderId="3" xfId="0" applyFont="1" applyBorder="1" applyAlignment="1">
      <alignment horizontal="left" vertical="top" wrapText="1" indent="2"/>
    </xf>
    <xf numFmtId="0" fontId="23" fillId="0" borderId="3" xfId="0" applyFont="1" applyBorder="1" applyAlignment="1">
      <alignment horizontal="left" vertical="center" wrapText="1" indent="2" readingOrder="1"/>
    </xf>
    <xf numFmtId="4" fontId="23" fillId="0" borderId="7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left" vertical="top" wrapText="1" readingOrder="1"/>
    </xf>
    <xf numFmtId="4" fontId="22" fillId="0" borderId="7" xfId="0" applyNumberFormat="1" applyFont="1" applyBorder="1" applyAlignment="1">
      <alignment horizontal="right" vertical="top"/>
    </xf>
    <xf numFmtId="4" fontId="0" fillId="0" borderId="4" xfId="0" applyNumberFormat="1" applyBorder="1" applyAlignment="1">
      <alignment vertical="top"/>
    </xf>
    <xf numFmtId="0" fontId="0" fillId="6" borderId="4" xfId="0" applyFill="1" applyBorder="1" applyAlignment="1">
      <alignment vertical="top"/>
    </xf>
    <xf numFmtId="4" fontId="23" fillId="0" borderId="4" xfId="0" applyNumberFormat="1" applyFont="1" applyBorder="1" applyAlignment="1">
      <alignment horizontal="right" vertical="center"/>
    </xf>
    <xf numFmtId="4" fontId="23" fillId="0" borderId="7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 wrapText="1" indent="2"/>
    </xf>
    <xf numFmtId="0" fontId="22" fillId="0" borderId="3" xfId="0" applyFont="1" applyBorder="1" applyAlignment="1">
      <alignment horizontal="left" wrapText="1"/>
    </xf>
    <xf numFmtId="0" fontId="0" fillId="0" borderId="4" xfId="0" applyBorder="1" applyAlignment="1">
      <alignment/>
    </xf>
    <xf numFmtId="4" fontId="22" fillId="0" borderId="4" xfId="0" applyNumberFormat="1" applyFont="1" applyBorder="1" applyAlignment="1">
      <alignment horizontal="right"/>
    </xf>
    <xf numFmtId="4" fontId="22" fillId="0" borderId="7" xfId="0" applyNumberFormat="1" applyFont="1" applyBorder="1" applyAlignment="1">
      <alignment horizontal="right"/>
    </xf>
    <xf numFmtId="0" fontId="0" fillId="0" borderId="0" xfId="0" applyAlignment="1">
      <alignment/>
    </xf>
    <xf numFmtId="0" fontId="22" fillId="0" borderId="3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 indent="1"/>
    </xf>
    <xf numFmtId="0" fontId="23" fillId="0" borderId="3" xfId="0" applyFont="1" applyBorder="1" applyAlignment="1">
      <alignment horizontal="left" vertical="top" wrapText="1" indent="1" readingOrder="1"/>
    </xf>
    <xf numFmtId="0" fontId="22" fillId="0" borderId="1" xfId="0" applyFont="1" applyBorder="1" applyAlignment="1">
      <alignment horizontal="left" vertical="top" wrapText="1" indent="1"/>
    </xf>
    <xf numFmtId="4" fontId="22" fillId="0" borderId="5" xfId="0" applyNumberFormat="1" applyFont="1" applyBorder="1" applyAlignment="1">
      <alignment horizontal="right" vertical="top"/>
    </xf>
    <xf numFmtId="4" fontId="22" fillId="0" borderId="8" xfId="0" applyNumberFormat="1" applyFont="1" applyBorder="1" applyAlignment="1">
      <alignment horizontal="right" vertical="top"/>
    </xf>
    <xf numFmtId="0" fontId="9" fillId="3" borderId="9" xfId="0" applyFont="1" applyFill="1" applyBorder="1" applyAlignment="1">
      <alignment horizontal="center" vertical="top" wrapText="1" readingOrder="1"/>
    </xf>
    <xf numFmtId="0" fontId="9" fillId="3" borderId="10" xfId="0" applyFont="1" applyFill="1" applyBorder="1" applyAlignment="1">
      <alignment horizontal="center" vertical="top" wrapText="1" readingOrder="1"/>
    </xf>
    <xf numFmtId="0" fontId="9" fillId="3" borderId="6" xfId="0" applyFont="1" applyFill="1" applyBorder="1" applyAlignment="1">
      <alignment horizontal="center" vertical="top" wrapText="1" readingOrder="1"/>
    </xf>
    <xf numFmtId="0" fontId="9" fillId="3" borderId="3" xfId="0" applyFont="1" applyFill="1" applyBorder="1" applyAlignment="1">
      <alignment horizontal="center" vertical="top" wrapText="1" readingOrder="1"/>
    </xf>
    <xf numFmtId="0" fontId="9" fillId="3" borderId="0" xfId="0" applyFont="1" applyFill="1" applyAlignment="1">
      <alignment horizontal="center" vertical="top" wrapText="1" readingOrder="1"/>
    </xf>
    <xf numFmtId="0" fontId="9" fillId="3" borderId="4" xfId="0" applyFont="1" applyFill="1" applyBorder="1" applyAlignment="1">
      <alignment horizontal="center" vertical="top" wrapText="1" readingOrder="1"/>
    </xf>
    <xf numFmtId="0" fontId="9" fillId="3" borderId="1" xfId="0" applyFont="1" applyFill="1" applyBorder="1" applyAlignment="1">
      <alignment horizontal="center" vertical="top" wrapText="1" readingOrder="1"/>
    </xf>
    <xf numFmtId="0" fontId="9" fillId="3" borderId="2" xfId="0" applyFont="1" applyFill="1" applyBorder="1" applyAlignment="1">
      <alignment horizontal="center" vertical="top" wrapText="1" readingOrder="1"/>
    </xf>
    <xf numFmtId="0" fontId="9" fillId="3" borderId="5" xfId="0" applyFont="1" applyFill="1" applyBorder="1" applyAlignment="1">
      <alignment horizontal="center" vertical="top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top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horizontal="left" vertical="top" wrapText="1"/>
    </xf>
    <xf numFmtId="4" fontId="24" fillId="0" borderId="4" xfId="0" applyNumberFormat="1" applyFont="1" applyBorder="1" applyAlignment="1">
      <alignment horizontal="right" vertical="top"/>
    </xf>
    <xf numFmtId="4" fontId="24" fillId="0" borderId="0" xfId="0" applyNumberFormat="1" applyFont="1" applyAlignment="1">
      <alignment horizontal="right" vertical="top"/>
    </xf>
    <xf numFmtId="4" fontId="24" fillId="0" borderId="4" xfId="0" applyNumberFormat="1" applyFont="1" applyBorder="1" applyAlignment="1">
      <alignment horizontal="right" vertical="top"/>
    </xf>
    <xf numFmtId="0" fontId="24" fillId="0" borderId="3" xfId="0" applyFont="1" applyBorder="1" applyAlignment="1">
      <alignment horizontal="left" vertical="top" wrapText="1" indent="2"/>
    </xf>
    <xf numFmtId="4" fontId="24" fillId="0" borderId="4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top" wrapText="1" readingOrder="1"/>
    </xf>
    <xf numFmtId="4" fontId="24" fillId="0" borderId="7" xfId="0" applyNumberFormat="1" applyFont="1" applyBorder="1" applyAlignment="1">
      <alignment horizontal="right" vertical="center"/>
    </xf>
    <xf numFmtId="4" fontId="24" fillId="0" borderId="3" xfId="0" applyNumberFormat="1" applyFont="1" applyBorder="1" applyAlignment="1">
      <alignment horizontal="right" vertical="center"/>
    </xf>
    <xf numFmtId="4" fontId="24" fillId="0" borderId="4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top" wrapText="1" readingOrder="1"/>
    </xf>
    <xf numFmtId="4" fontId="24" fillId="0" borderId="0" xfId="0" applyNumberFormat="1" applyFont="1" applyAlignment="1">
      <alignment horizontal="right" vertical="center"/>
    </xf>
    <xf numFmtId="0" fontId="24" fillId="0" borderId="3" xfId="0" applyFont="1" applyBorder="1" applyAlignment="1">
      <alignment horizontal="left" vertical="top" wrapText="1" indent="2" readingOrder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" fontId="24" fillId="5" borderId="4" xfId="0" applyNumberFormat="1" applyFont="1" applyFill="1" applyBorder="1" applyAlignment="1">
      <alignment horizontal="right" vertical="top"/>
    </xf>
    <xf numFmtId="4" fontId="24" fillId="0" borderId="3" xfId="0" applyNumberFormat="1" applyFont="1" applyBorder="1" applyAlignment="1">
      <alignment horizontal="right" vertical="top"/>
    </xf>
    <xf numFmtId="4" fontId="24" fillId="0" borderId="7" xfId="0" applyNumberFormat="1" applyFont="1" applyBorder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4" fontId="10" fillId="0" borderId="4" xfId="0" applyNumberFormat="1" applyFont="1" applyBorder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1" fillId="0" borderId="4" xfId="0" applyNumberFormat="1" applyFont="1" applyBorder="1" applyAlignment="1">
      <alignment horizontal="right" vertical="top"/>
    </xf>
    <xf numFmtId="0" fontId="11" fillId="0" borderId="3" xfId="0" applyFont="1" applyBorder="1" applyAlignment="1">
      <alignment horizontal="left" vertical="top" wrapText="1" indent="2"/>
    </xf>
    <xf numFmtId="0" fontId="11" fillId="0" borderId="3" xfId="0" applyFont="1" applyBorder="1" applyAlignment="1">
      <alignment horizontal="left" vertical="top" wrapText="1" indent="1" readingOrder="1"/>
    </xf>
    <xf numFmtId="4" fontId="11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/>
    </xf>
    <xf numFmtId="4" fontId="11" fillId="0" borderId="3" xfId="0" applyNumberFormat="1" applyFont="1" applyBorder="1" applyAlignment="1">
      <alignment horizontal="right" vertical="center"/>
    </xf>
    <xf numFmtId="4" fontId="11" fillId="0" borderId="4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top" wrapText="1" indent="1"/>
    </xf>
    <xf numFmtId="4" fontId="25" fillId="0" borderId="0" xfId="0" applyNumberFormat="1" applyFont="1" applyAlignment="1">
      <alignment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5"/>
  <sheetViews>
    <sheetView showGridLines="0" tabSelected="1" view="pageBreakPreview" zoomScaleSheetLayoutView="10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4" width="8.85156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8.8515625" style="0" customWidth="1"/>
  </cols>
  <sheetData>
    <row r="1" spans="1:9" ht="10.5" customHeight="1">
      <c r="A1" s="47" t="s">
        <v>119</v>
      </c>
      <c r="B1" s="48"/>
      <c r="C1" s="48"/>
      <c r="D1" s="48"/>
      <c r="E1" s="48"/>
      <c r="F1" s="48"/>
      <c r="G1" s="48"/>
      <c r="H1" s="48"/>
      <c r="I1" s="49"/>
    </row>
    <row r="2" spans="1:9" ht="10.5" customHeight="1">
      <c r="A2" s="50"/>
      <c r="B2" s="51"/>
      <c r="C2" s="51"/>
      <c r="D2" s="51"/>
      <c r="E2" s="51"/>
      <c r="F2" s="51"/>
      <c r="G2" s="51"/>
      <c r="H2" s="51"/>
      <c r="I2" s="52"/>
    </row>
    <row r="3" spans="1:9" ht="10.5" customHeight="1">
      <c r="A3" s="50"/>
      <c r="B3" s="51"/>
      <c r="C3" s="51"/>
      <c r="D3" s="51"/>
      <c r="E3" s="51"/>
      <c r="F3" s="51"/>
      <c r="G3" s="51"/>
      <c r="H3" s="51"/>
      <c r="I3" s="52"/>
    </row>
    <row r="4" spans="1:9" ht="18" customHeight="1">
      <c r="A4" s="53"/>
      <c r="B4" s="54"/>
      <c r="C4" s="54"/>
      <c r="D4" s="54"/>
      <c r="E4" s="54"/>
      <c r="F4" s="54"/>
      <c r="G4" s="54"/>
      <c r="H4" s="54"/>
      <c r="I4" s="55"/>
    </row>
    <row r="5" spans="1:9" ht="9" customHeight="1">
      <c r="A5" s="60" t="s">
        <v>0</v>
      </c>
      <c r="B5" s="61"/>
      <c r="C5" s="58" t="s">
        <v>120</v>
      </c>
      <c r="D5" s="58" t="s">
        <v>118</v>
      </c>
      <c r="E5" s="60" t="s">
        <v>0</v>
      </c>
      <c r="F5" s="64"/>
      <c r="G5" s="61"/>
      <c r="H5" s="45" t="s">
        <v>120</v>
      </c>
      <c r="I5" s="45" t="s">
        <v>118</v>
      </c>
    </row>
    <row r="6" spans="1:9" ht="9" customHeight="1">
      <c r="A6" s="62"/>
      <c r="B6" s="63"/>
      <c r="C6" s="59"/>
      <c r="D6" s="59"/>
      <c r="E6" s="62"/>
      <c r="F6" s="65"/>
      <c r="G6" s="63"/>
      <c r="H6" s="46"/>
      <c r="I6" s="46"/>
    </row>
    <row r="7" spans="1:9" ht="6" customHeight="1">
      <c r="A7" s="56" t="s">
        <v>1</v>
      </c>
      <c r="B7" s="57"/>
      <c r="C7" s="6"/>
      <c r="D7" s="9"/>
      <c r="E7" s="26" t="s">
        <v>2</v>
      </c>
      <c r="F7" s="26"/>
      <c r="G7" s="27"/>
      <c r="H7" s="14"/>
      <c r="I7" s="14"/>
    </row>
    <row r="8" spans="1:9" ht="6.75" customHeight="1">
      <c r="A8" s="31"/>
      <c r="B8" s="27"/>
      <c r="C8" s="4"/>
      <c r="D8" s="10"/>
      <c r="E8" s="26"/>
      <c r="F8" s="26"/>
      <c r="G8" s="27"/>
      <c r="H8" s="4"/>
      <c r="I8" s="4"/>
    </row>
    <row r="9" spans="1:9" ht="6.75" customHeight="1">
      <c r="A9" s="31" t="s">
        <v>3</v>
      </c>
      <c r="B9" s="27"/>
      <c r="C9" s="4"/>
      <c r="D9" s="10"/>
      <c r="E9" s="26" t="s">
        <v>4</v>
      </c>
      <c r="F9" s="26"/>
      <c r="G9" s="27"/>
      <c r="H9" s="4"/>
      <c r="I9" s="4"/>
    </row>
    <row r="10" spans="1:9" s="18" customFormat="1" ht="6.75" customHeight="1">
      <c r="A10" s="40" t="s">
        <v>5</v>
      </c>
      <c r="B10" s="41"/>
      <c r="C10" s="17">
        <f>SUM(C11:C17)</f>
        <v>1151438039.67</v>
      </c>
      <c r="D10" s="17">
        <f>SUM(D11:D17)</f>
        <v>560505053.4</v>
      </c>
      <c r="E10" s="42" t="s">
        <v>6</v>
      </c>
      <c r="F10" s="42"/>
      <c r="G10" s="41"/>
      <c r="H10" s="17">
        <f>SUM(H11:H20)</f>
        <v>4734757796.18</v>
      </c>
      <c r="I10" s="17">
        <f>SUM(I11:I20)</f>
        <v>4246556131.26</v>
      </c>
    </row>
    <row r="11" spans="1:9" ht="6.75" customHeight="1">
      <c r="A11" s="38" t="s">
        <v>7</v>
      </c>
      <c r="B11" s="39"/>
      <c r="C11" s="8">
        <v>774074.36</v>
      </c>
      <c r="D11" s="8">
        <v>658504.48</v>
      </c>
      <c r="E11" s="13"/>
      <c r="F11" s="28" t="s">
        <v>8</v>
      </c>
      <c r="G11" s="29"/>
      <c r="H11" s="8">
        <v>734838482.81</v>
      </c>
      <c r="I11" s="8">
        <v>585021092.33</v>
      </c>
    </row>
    <row r="12" spans="1:9" ht="6.75" customHeight="1">
      <c r="A12" s="38" t="s">
        <v>9</v>
      </c>
      <c r="B12" s="39"/>
      <c r="C12" s="24">
        <v>1149349527.43</v>
      </c>
      <c r="D12" s="24">
        <v>558532111.04</v>
      </c>
      <c r="E12" s="13"/>
      <c r="F12" s="28" t="s">
        <v>10</v>
      </c>
      <c r="G12" s="29"/>
      <c r="H12" s="8">
        <v>219546287.95</v>
      </c>
      <c r="I12" s="8">
        <v>304644976</v>
      </c>
    </row>
    <row r="13" spans="1:9" ht="6.75" customHeight="1">
      <c r="A13" s="38" t="s">
        <v>11</v>
      </c>
      <c r="B13" s="39"/>
      <c r="C13" s="8">
        <v>0</v>
      </c>
      <c r="D13" s="8">
        <v>0</v>
      </c>
      <c r="E13" s="13"/>
      <c r="F13" s="28" t="s">
        <v>12</v>
      </c>
      <c r="G13" s="29"/>
      <c r="H13" s="8">
        <v>147373079.47</v>
      </c>
      <c r="I13" s="8">
        <v>203020</v>
      </c>
    </row>
    <row r="14" spans="1:9" ht="6.75" customHeight="1">
      <c r="A14" s="38" t="s">
        <v>13</v>
      </c>
      <c r="B14" s="39"/>
      <c r="C14" s="8">
        <v>0</v>
      </c>
      <c r="D14" s="8">
        <v>0</v>
      </c>
      <c r="E14" s="13"/>
      <c r="F14" s="28" t="s">
        <v>14</v>
      </c>
      <c r="G14" s="29"/>
      <c r="H14" s="8">
        <v>9168675.03</v>
      </c>
      <c r="I14" s="8">
        <v>9168675.03</v>
      </c>
    </row>
    <row r="15" spans="1:9" ht="6.75" customHeight="1">
      <c r="A15" s="38" t="s">
        <v>15</v>
      </c>
      <c r="B15" s="39"/>
      <c r="C15" s="8">
        <v>0</v>
      </c>
      <c r="D15" s="8">
        <v>0</v>
      </c>
      <c r="E15" s="13"/>
      <c r="F15" s="28" t="s">
        <v>16</v>
      </c>
      <c r="G15" s="29"/>
      <c r="H15" s="8">
        <v>992134800.38</v>
      </c>
      <c r="I15" s="8">
        <v>865489869.09</v>
      </c>
    </row>
    <row r="16" spans="1:9" ht="6.75" customHeight="1">
      <c r="A16" s="38" t="s">
        <v>17</v>
      </c>
      <c r="B16" s="39"/>
      <c r="C16" s="8">
        <v>0</v>
      </c>
      <c r="D16" s="8">
        <v>0</v>
      </c>
      <c r="E16" s="13"/>
      <c r="F16" s="37" t="s">
        <v>18</v>
      </c>
      <c r="G16" s="36"/>
      <c r="H16" s="22">
        <v>3756664.77</v>
      </c>
      <c r="I16" s="22">
        <v>3390188.62</v>
      </c>
    </row>
    <row r="17" spans="1:9" ht="6.75" customHeight="1">
      <c r="A17" s="38" t="s">
        <v>19</v>
      </c>
      <c r="B17" s="39"/>
      <c r="C17" s="8">
        <v>1314437.88</v>
      </c>
      <c r="D17" s="8">
        <v>1314437.88</v>
      </c>
      <c r="E17" s="13"/>
      <c r="F17" s="37"/>
      <c r="G17" s="36"/>
      <c r="H17" s="22"/>
      <c r="I17" s="22"/>
    </row>
    <row r="18" spans="1:9" ht="6.75" customHeight="1">
      <c r="A18" s="40" t="s">
        <v>20</v>
      </c>
      <c r="B18" s="41"/>
      <c r="C18" s="17">
        <v>469898425.24</v>
      </c>
      <c r="D18" s="17">
        <f>SUM(D19:D25)</f>
        <v>387906164.96000004</v>
      </c>
      <c r="E18" s="13"/>
      <c r="F18" s="28" t="s">
        <v>21</v>
      </c>
      <c r="G18" s="29"/>
      <c r="H18" s="8">
        <v>2137600908.08</v>
      </c>
      <c r="I18" s="8">
        <v>2016679421.03</v>
      </c>
    </row>
    <row r="19" spans="1:9" ht="6.75" customHeight="1">
      <c r="A19" s="38" t="s">
        <v>22</v>
      </c>
      <c r="B19" s="39"/>
      <c r="C19" s="8">
        <v>0</v>
      </c>
      <c r="D19" s="8">
        <v>0</v>
      </c>
      <c r="E19" s="13"/>
      <c r="F19" s="28" t="s">
        <v>23</v>
      </c>
      <c r="G19" s="29"/>
      <c r="H19" s="8">
        <v>2054416.51</v>
      </c>
      <c r="I19" s="8">
        <v>2018026.86</v>
      </c>
    </row>
    <row r="20" spans="1:9" ht="6.75" customHeight="1">
      <c r="A20" s="38" t="s">
        <v>24</v>
      </c>
      <c r="B20" s="39"/>
      <c r="C20" s="8">
        <v>937314.05</v>
      </c>
      <c r="D20" s="8">
        <v>593491.58</v>
      </c>
      <c r="E20" s="13"/>
      <c r="F20" s="28" t="s">
        <v>25</v>
      </c>
      <c r="G20" s="29"/>
      <c r="H20" s="8">
        <v>488284481.18</v>
      </c>
      <c r="I20" s="8">
        <v>459940862.3</v>
      </c>
    </row>
    <row r="21" spans="1:9" ht="6.75" customHeight="1">
      <c r="A21" s="38" t="s">
        <v>26</v>
      </c>
      <c r="B21" s="39"/>
      <c r="C21" s="24">
        <v>296581107.75</v>
      </c>
      <c r="D21" s="24">
        <v>208469613.95</v>
      </c>
      <c r="E21" s="42" t="s">
        <v>27</v>
      </c>
      <c r="F21" s="42"/>
      <c r="G21" s="41"/>
      <c r="H21" s="17">
        <f>SUM(H22:H24)</f>
        <v>1662272741.61</v>
      </c>
      <c r="I21" s="17">
        <f>SUM(I22:I24)</f>
        <v>1305633375.17</v>
      </c>
    </row>
    <row r="22" spans="1:9" ht="6.75" customHeight="1">
      <c r="A22" s="38" t="s">
        <v>28</v>
      </c>
      <c r="B22" s="39"/>
      <c r="C22" s="8">
        <v>0</v>
      </c>
      <c r="D22" s="8">
        <v>0</v>
      </c>
      <c r="E22" s="13"/>
      <c r="F22" s="28" t="s">
        <v>29</v>
      </c>
      <c r="G22" s="29"/>
      <c r="H22" s="8">
        <v>1662272741.61</v>
      </c>
      <c r="I22" s="8">
        <v>1305633375.17</v>
      </c>
    </row>
    <row r="23" spans="1:9" ht="6.75" customHeight="1">
      <c r="A23" s="38" t="s">
        <v>30</v>
      </c>
      <c r="B23" s="39"/>
      <c r="C23" s="8">
        <v>0</v>
      </c>
      <c r="D23" s="8">
        <v>0</v>
      </c>
      <c r="E23" s="13"/>
      <c r="F23" s="28" t="s">
        <v>31</v>
      </c>
      <c r="G23" s="29"/>
      <c r="H23" s="8">
        <v>0</v>
      </c>
      <c r="I23" s="8">
        <v>0</v>
      </c>
    </row>
    <row r="24" spans="1:9" ht="6.75" customHeight="1">
      <c r="A24" s="38" t="s">
        <v>32</v>
      </c>
      <c r="B24" s="39"/>
      <c r="C24" s="8">
        <v>0</v>
      </c>
      <c r="D24" s="8">
        <v>0</v>
      </c>
      <c r="E24" s="13"/>
      <c r="F24" s="28" t="s">
        <v>33</v>
      </c>
      <c r="G24" s="29"/>
      <c r="H24" s="8">
        <v>0</v>
      </c>
      <c r="I24" s="8">
        <v>0</v>
      </c>
    </row>
    <row r="25" spans="1:9" ht="6.75" customHeight="1">
      <c r="A25" s="38" t="s">
        <v>34</v>
      </c>
      <c r="B25" s="39"/>
      <c r="C25" s="8">
        <v>172380003.44</v>
      </c>
      <c r="D25" s="8">
        <v>178843059.43</v>
      </c>
      <c r="E25" s="42" t="s">
        <v>35</v>
      </c>
      <c r="F25" s="42"/>
      <c r="G25" s="41"/>
      <c r="H25" s="17">
        <f>SUM(H26:H27)</f>
        <v>0</v>
      </c>
      <c r="I25" s="17">
        <f>SUM(I26:I27)</f>
        <v>0</v>
      </c>
    </row>
    <row r="26" spans="1:9" ht="6.75" customHeight="1">
      <c r="A26" s="40" t="s">
        <v>36</v>
      </c>
      <c r="B26" s="41"/>
      <c r="C26" s="17">
        <f>SUM(C27:C33)</f>
        <v>113710970.78</v>
      </c>
      <c r="D26" s="17">
        <f>SUM(D27:D33)</f>
        <v>135147274.64</v>
      </c>
      <c r="E26" s="13"/>
      <c r="F26" s="28" t="s">
        <v>37</v>
      </c>
      <c r="G26" s="29"/>
      <c r="H26" s="8">
        <v>0</v>
      </c>
      <c r="I26" s="8">
        <v>0</v>
      </c>
    </row>
    <row r="27" spans="1:9" ht="6.75" customHeight="1">
      <c r="A27" s="38" t="s">
        <v>38</v>
      </c>
      <c r="B27" s="39"/>
      <c r="C27" s="22">
        <v>162070.03</v>
      </c>
      <c r="D27" s="22">
        <v>2810642.59</v>
      </c>
      <c r="E27" s="13"/>
      <c r="F27" s="28" t="s">
        <v>39</v>
      </c>
      <c r="G27" s="29"/>
      <c r="H27" s="8">
        <v>0</v>
      </c>
      <c r="I27" s="8">
        <v>0</v>
      </c>
    </row>
    <row r="28" spans="1:9" ht="6.75" customHeight="1">
      <c r="A28" s="38"/>
      <c r="B28" s="39"/>
      <c r="C28" s="22"/>
      <c r="D28" s="22"/>
      <c r="E28" s="42" t="s">
        <v>40</v>
      </c>
      <c r="F28" s="42"/>
      <c r="G28" s="41"/>
      <c r="H28" s="17">
        <v>0</v>
      </c>
      <c r="I28" s="17">
        <v>0</v>
      </c>
    </row>
    <row r="29" spans="1:9" ht="6.75" customHeight="1">
      <c r="A29" s="38" t="s">
        <v>41</v>
      </c>
      <c r="B29" s="39"/>
      <c r="C29" s="44">
        <v>0</v>
      </c>
      <c r="D29" s="44">
        <v>0</v>
      </c>
      <c r="E29" s="42" t="s">
        <v>42</v>
      </c>
      <c r="F29" s="42"/>
      <c r="G29" s="41"/>
      <c r="H29" s="17">
        <f>SUM(H30:H32)</f>
        <v>0</v>
      </c>
      <c r="I29" s="17">
        <f>SUM(I30:I32)</f>
        <v>0</v>
      </c>
    </row>
    <row r="30" spans="1:9" ht="7.5" customHeight="1">
      <c r="A30" s="38"/>
      <c r="B30" s="39"/>
      <c r="C30" s="44"/>
      <c r="D30" s="44"/>
      <c r="E30" s="13"/>
      <c r="F30" s="28" t="s">
        <v>43</v>
      </c>
      <c r="G30" s="29"/>
      <c r="H30" s="8">
        <v>0</v>
      </c>
      <c r="I30" s="8">
        <v>0</v>
      </c>
    </row>
    <row r="31" spans="1:9" ht="6.75" customHeight="1">
      <c r="A31" s="38" t="s">
        <v>44</v>
      </c>
      <c r="B31" s="39"/>
      <c r="C31" s="8">
        <v>0</v>
      </c>
      <c r="D31" s="8">
        <v>0</v>
      </c>
      <c r="E31" s="13"/>
      <c r="F31" s="28" t="s">
        <v>45</v>
      </c>
      <c r="G31" s="29"/>
      <c r="H31" s="8">
        <v>0</v>
      </c>
      <c r="I31" s="8">
        <v>0</v>
      </c>
    </row>
    <row r="32" spans="1:9" ht="6.75" customHeight="1">
      <c r="A32" s="38" t="s">
        <v>46</v>
      </c>
      <c r="B32" s="39"/>
      <c r="C32" s="8">
        <v>113548900.75</v>
      </c>
      <c r="D32" s="8">
        <v>132336632.05</v>
      </c>
      <c r="E32" s="13"/>
      <c r="F32" s="28" t="s">
        <v>47</v>
      </c>
      <c r="G32" s="29"/>
      <c r="H32" s="8">
        <v>0</v>
      </c>
      <c r="I32" s="8">
        <v>0</v>
      </c>
    </row>
    <row r="33" spans="1:9" ht="8.25" customHeight="1">
      <c r="A33" s="38" t="s">
        <v>48</v>
      </c>
      <c r="B33" s="39"/>
      <c r="C33" s="8">
        <v>0</v>
      </c>
      <c r="D33" s="8">
        <v>0</v>
      </c>
      <c r="E33" s="42" t="s">
        <v>49</v>
      </c>
      <c r="F33" s="42"/>
      <c r="G33" s="41"/>
      <c r="H33" s="17">
        <f>SUM(H35:H44)</f>
        <v>30384760.09</v>
      </c>
      <c r="I33" s="17">
        <f>SUM(I35:I44)</f>
        <v>20158877.87</v>
      </c>
    </row>
    <row r="34" spans="1:9" ht="8.25" customHeight="1">
      <c r="A34" s="40" t="s">
        <v>50</v>
      </c>
      <c r="B34" s="41"/>
      <c r="C34" s="17">
        <f>SUM(C35:C39)</f>
        <v>0</v>
      </c>
      <c r="D34" s="17">
        <f>SUM(D35:D39)</f>
        <v>0</v>
      </c>
      <c r="E34" s="42"/>
      <c r="F34" s="42"/>
      <c r="G34" s="41"/>
      <c r="H34" s="19"/>
      <c r="I34" s="19"/>
    </row>
    <row r="35" spans="1:9" ht="6.75" customHeight="1">
      <c r="A35" s="38" t="s">
        <v>51</v>
      </c>
      <c r="B35" s="39"/>
      <c r="C35" s="8">
        <v>0</v>
      </c>
      <c r="D35" s="8">
        <v>0</v>
      </c>
      <c r="E35" s="13"/>
      <c r="F35" s="28" t="s">
        <v>52</v>
      </c>
      <c r="G35" s="29"/>
      <c r="H35" s="8">
        <v>28515307.04</v>
      </c>
      <c r="I35" s="8">
        <v>18289424.82</v>
      </c>
    </row>
    <row r="36" spans="1:9" ht="6.75" customHeight="1">
      <c r="A36" s="38" t="s">
        <v>53</v>
      </c>
      <c r="B36" s="39"/>
      <c r="C36" s="8">
        <v>0</v>
      </c>
      <c r="D36" s="8">
        <v>0</v>
      </c>
      <c r="E36" s="13"/>
      <c r="F36" s="28" t="s">
        <v>54</v>
      </c>
      <c r="G36" s="29"/>
      <c r="H36" s="8">
        <v>0</v>
      </c>
      <c r="I36" s="8">
        <v>0</v>
      </c>
    </row>
    <row r="37" spans="1:9" ht="6.75" customHeight="1">
      <c r="A37" s="38" t="s">
        <v>55</v>
      </c>
      <c r="B37" s="39"/>
      <c r="C37" s="8">
        <v>0</v>
      </c>
      <c r="D37" s="8">
        <v>0</v>
      </c>
      <c r="E37" s="13"/>
      <c r="F37" s="28" t="s">
        <v>56</v>
      </c>
      <c r="G37" s="29"/>
      <c r="H37" s="8">
        <v>0</v>
      </c>
      <c r="I37" s="8">
        <v>0</v>
      </c>
    </row>
    <row r="38" spans="1:9" ht="6.75" customHeight="1">
      <c r="A38" s="38" t="s">
        <v>57</v>
      </c>
      <c r="B38" s="39"/>
      <c r="C38" s="8">
        <v>0</v>
      </c>
      <c r="D38" s="8">
        <v>0</v>
      </c>
      <c r="E38" s="13"/>
      <c r="F38" s="28" t="s">
        <v>58</v>
      </c>
      <c r="G38" s="29"/>
      <c r="H38" s="8">
        <v>1869453.05</v>
      </c>
      <c r="I38" s="8">
        <v>1869453.05</v>
      </c>
    </row>
    <row r="39" spans="1:9" ht="6.75" customHeight="1">
      <c r="A39" s="38" t="s">
        <v>59</v>
      </c>
      <c r="B39" s="39"/>
      <c r="C39" s="8">
        <v>0</v>
      </c>
      <c r="D39" s="8">
        <v>0</v>
      </c>
      <c r="E39" s="13"/>
      <c r="F39" s="28" t="s">
        <v>60</v>
      </c>
      <c r="G39" s="29"/>
      <c r="H39" s="8">
        <v>0</v>
      </c>
      <c r="I39" s="8">
        <v>0</v>
      </c>
    </row>
    <row r="40" spans="1:9" ht="6.75" customHeight="1">
      <c r="A40" s="40" t="s">
        <v>61</v>
      </c>
      <c r="B40" s="41"/>
      <c r="C40" s="17">
        <v>0</v>
      </c>
      <c r="D40" s="17">
        <v>0</v>
      </c>
      <c r="E40" s="13"/>
      <c r="F40" s="28" t="s">
        <v>62</v>
      </c>
      <c r="G40" s="29"/>
      <c r="H40" s="8">
        <v>0</v>
      </c>
      <c r="I40" s="8">
        <v>0</v>
      </c>
    </row>
    <row r="41" spans="1:9" ht="6.75" customHeight="1">
      <c r="A41" s="40" t="s">
        <v>63</v>
      </c>
      <c r="B41" s="41"/>
      <c r="C41" s="17">
        <v>0</v>
      </c>
      <c r="D41" s="17">
        <v>0</v>
      </c>
      <c r="E41" s="42" t="s">
        <v>64</v>
      </c>
      <c r="F41" s="42"/>
      <c r="G41" s="41"/>
      <c r="H41" s="17">
        <f>SUM(H42:H44)</f>
        <v>0</v>
      </c>
      <c r="I41" s="17">
        <f>SUM(I42:I44)</f>
        <v>0</v>
      </c>
    </row>
    <row r="42" spans="1:9" ht="6.75" customHeight="1">
      <c r="A42" s="38" t="s">
        <v>65</v>
      </c>
      <c r="B42" s="39"/>
      <c r="C42" s="43">
        <v>0</v>
      </c>
      <c r="D42" s="43">
        <v>0</v>
      </c>
      <c r="E42" s="13"/>
      <c r="F42" s="28" t="s">
        <v>66</v>
      </c>
      <c r="G42" s="29"/>
      <c r="H42" s="8">
        <v>0</v>
      </c>
      <c r="I42" s="8">
        <v>0</v>
      </c>
    </row>
    <row r="43" spans="1:9" ht="8.25" customHeight="1">
      <c r="A43" s="38"/>
      <c r="B43" s="39"/>
      <c r="C43" s="43"/>
      <c r="D43" s="43"/>
      <c r="E43" s="13"/>
      <c r="F43" s="28" t="s">
        <v>67</v>
      </c>
      <c r="G43" s="29"/>
      <c r="H43" s="8">
        <v>0</v>
      </c>
      <c r="I43" s="8">
        <v>0</v>
      </c>
    </row>
    <row r="44" spans="1:9" ht="6.75" customHeight="1">
      <c r="A44" s="38" t="s">
        <v>68</v>
      </c>
      <c r="B44" s="39"/>
      <c r="C44" s="8">
        <v>0</v>
      </c>
      <c r="D44" s="8">
        <v>0</v>
      </c>
      <c r="E44" s="13"/>
      <c r="F44" s="28" t="s">
        <v>69</v>
      </c>
      <c r="G44" s="29"/>
      <c r="H44" s="8">
        <v>0</v>
      </c>
      <c r="I44" s="8">
        <v>0</v>
      </c>
    </row>
    <row r="45" spans="1:9" ht="6.75" customHeight="1">
      <c r="A45" s="40" t="s">
        <v>70</v>
      </c>
      <c r="B45" s="41"/>
      <c r="C45" s="17">
        <f>SUM(C46:C49)</f>
        <v>224368.34</v>
      </c>
      <c r="D45" s="17">
        <f>SUM(D46:D49)</f>
        <v>224368.34</v>
      </c>
      <c r="E45" s="42" t="s">
        <v>71</v>
      </c>
      <c r="F45" s="42"/>
      <c r="G45" s="41"/>
      <c r="H45" s="25">
        <f>SUM(H46:H48)</f>
        <v>40722358.52</v>
      </c>
      <c r="I45" s="17">
        <f>SUM(I46:I48)</f>
        <v>1729452.09</v>
      </c>
    </row>
    <row r="46" spans="1:9" ht="6.75" customHeight="1">
      <c r="A46" s="38" t="s">
        <v>72</v>
      </c>
      <c r="B46" s="39"/>
      <c r="C46" s="8">
        <v>224368.34</v>
      </c>
      <c r="D46" s="8">
        <v>224368.34</v>
      </c>
      <c r="E46" s="20"/>
      <c r="F46" s="42" t="s">
        <v>73</v>
      </c>
      <c r="G46" s="41"/>
      <c r="H46" s="17">
        <v>38992906.43</v>
      </c>
      <c r="I46" s="17">
        <v>0</v>
      </c>
    </row>
    <row r="47" spans="1:9" ht="6.75" customHeight="1">
      <c r="A47" s="38" t="s">
        <v>74</v>
      </c>
      <c r="B47" s="39"/>
      <c r="C47" s="8">
        <v>0</v>
      </c>
      <c r="D47" s="8">
        <v>0</v>
      </c>
      <c r="E47" s="13"/>
      <c r="F47" s="28" t="s">
        <v>75</v>
      </c>
      <c r="G47" s="29"/>
      <c r="H47" s="8">
        <v>0</v>
      </c>
      <c r="I47" s="8">
        <v>0</v>
      </c>
    </row>
    <row r="48" spans="1:9" ht="9.75" customHeight="1">
      <c r="A48" s="38" t="s">
        <v>76</v>
      </c>
      <c r="B48" s="39"/>
      <c r="C48" s="8">
        <v>0</v>
      </c>
      <c r="D48" s="8">
        <v>0</v>
      </c>
      <c r="E48" s="13"/>
      <c r="F48" s="28" t="s">
        <v>77</v>
      </c>
      <c r="G48" s="29"/>
      <c r="H48" s="24">
        <v>1729452.09</v>
      </c>
      <c r="I48" s="24">
        <v>1729452.09</v>
      </c>
    </row>
    <row r="49" spans="1:9" ht="6.75" customHeight="1">
      <c r="A49" s="38" t="s">
        <v>78</v>
      </c>
      <c r="B49" s="39"/>
      <c r="C49" s="8">
        <v>0</v>
      </c>
      <c r="D49" s="8">
        <v>0</v>
      </c>
      <c r="E49" s="26" t="s">
        <v>79</v>
      </c>
      <c r="F49" s="26"/>
      <c r="G49" s="27"/>
      <c r="H49" s="7">
        <f>+H10+H21+H25+H28+H29+H33+H41+H45</f>
        <v>6468137656.400001</v>
      </c>
      <c r="I49" s="7">
        <f>+I10+I21+I25+I28+I29+I33+I41+I45</f>
        <v>5574077836.39</v>
      </c>
    </row>
    <row r="50" spans="1:9" ht="6.75" customHeight="1">
      <c r="A50" s="31" t="s">
        <v>80</v>
      </c>
      <c r="B50" s="27"/>
      <c r="C50" s="11">
        <f>+C10+C18+C26+C34+C40+C41+C45</f>
        <v>1735271804.03</v>
      </c>
      <c r="D50" s="11">
        <f>+D10+D18+D26+D34+D40+D41+D45</f>
        <v>1083782861.34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26" t="s">
        <v>81</v>
      </c>
      <c r="F51" s="26"/>
      <c r="G51" s="27"/>
      <c r="H51" s="4"/>
      <c r="I51" s="4"/>
    </row>
    <row r="52" spans="1:9" ht="3" customHeight="1">
      <c r="A52" s="3"/>
      <c r="B52" s="4"/>
      <c r="C52" s="4"/>
      <c r="D52" s="4"/>
      <c r="E52" s="26"/>
      <c r="F52" s="26"/>
      <c r="G52" s="27"/>
      <c r="H52" s="4"/>
      <c r="I52" s="4"/>
    </row>
    <row r="53" spans="1:9" ht="9" customHeight="1">
      <c r="A53" s="31" t="s">
        <v>82</v>
      </c>
      <c r="B53" s="27"/>
      <c r="C53" s="4"/>
      <c r="D53" s="4"/>
      <c r="E53" s="28" t="s">
        <v>83</v>
      </c>
      <c r="F53" s="28"/>
      <c r="G53" s="29"/>
      <c r="H53" s="8">
        <v>0</v>
      </c>
      <c r="I53" s="8">
        <v>0</v>
      </c>
    </row>
    <row r="54" spans="1:9" ht="6.75" customHeight="1">
      <c r="A54" s="34" t="s">
        <v>84</v>
      </c>
      <c r="B54" s="29"/>
      <c r="C54" s="24">
        <v>223949389.74</v>
      </c>
      <c r="D54" s="24">
        <v>179147735.16</v>
      </c>
      <c r="E54" s="28" t="s">
        <v>85</v>
      </c>
      <c r="F54" s="28"/>
      <c r="G54" s="29"/>
      <c r="H54" s="8">
        <v>0</v>
      </c>
      <c r="I54" s="8">
        <v>0</v>
      </c>
    </row>
    <row r="55" spans="1:9" ht="6.75" customHeight="1">
      <c r="A55" s="34" t="s">
        <v>86</v>
      </c>
      <c r="B55" s="29"/>
      <c r="C55" s="8">
        <v>0</v>
      </c>
      <c r="D55" s="8">
        <v>0</v>
      </c>
      <c r="E55" s="28" t="s">
        <v>87</v>
      </c>
      <c r="F55" s="28"/>
      <c r="G55" s="29"/>
      <c r="H55" s="8">
        <v>5549614818.33</v>
      </c>
      <c r="I55" s="8">
        <v>5645550056.61</v>
      </c>
    </row>
    <row r="56" spans="1:9" ht="6.75" customHeight="1">
      <c r="A56" s="34" t="s">
        <v>88</v>
      </c>
      <c r="B56" s="29"/>
      <c r="C56" s="8">
        <v>7559036424.3</v>
      </c>
      <c r="D56" s="8">
        <v>5986139530.99</v>
      </c>
      <c r="E56" s="28" t="s">
        <v>89</v>
      </c>
      <c r="F56" s="28"/>
      <c r="G56" s="29"/>
      <c r="H56" s="8">
        <v>0</v>
      </c>
      <c r="I56" s="8">
        <v>0</v>
      </c>
    </row>
    <row r="57" spans="1:9" ht="6.75" customHeight="1">
      <c r="A57" s="34" t="s">
        <v>90</v>
      </c>
      <c r="B57" s="29"/>
      <c r="C57" s="8">
        <v>1235150288.42</v>
      </c>
      <c r="D57" s="8">
        <v>1113186525.62</v>
      </c>
      <c r="E57" s="28" t="s">
        <v>91</v>
      </c>
      <c r="F57" s="28"/>
      <c r="G57" s="29"/>
      <c r="H57" s="8">
        <v>0</v>
      </c>
      <c r="I57" s="8">
        <v>0</v>
      </c>
    </row>
    <row r="58" spans="1:9" ht="9.75" customHeight="1">
      <c r="A58" s="35" t="s">
        <v>92</v>
      </c>
      <c r="B58" s="36"/>
      <c r="C58" s="21">
        <v>35198542.84</v>
      </c>
      <c r="D58" s="21">
        <v>32707841.1</v>
      </c>
      <c r="E58" s="37" t="s">
        <v>93</v>
      </c>
      <c r="F58" s="37"/>
      <c r="G58" s="36"/>
      <c r="H58" s="21">
        <v>0</v>
      </c>
      <c r="I58" s="21">
        <v>0</v>
      </c>
    </row>
    <row r="59" spans="1:9" ht="6.75" customHeight="1">
      <c r="A59" s="34" t="s">
        <v>94</v>
      </c>
      <c r="B59" s="29"/>
      <c r="C59" s="8">
        <v>-692482504.26</v>
      </c>
      <c r="D59" s="8">
        <v>-669446918.03</v>
      </c>
      <c r="E59" s="26" t="s">
        <v>95</v>
      </c>
      <c r="F59" s="26"/>
      <c r="G59" s="27"/>
      <c r="H59" s="7">
        <f>SUM(H53:H58)</f>
        <v>5549614818.33</v>
      </c>
      <c r="I59" s="7">
        <f>SUM(I53:I58)</f>
        <v>5645550056.61</v>
      </c>
    </row>
    <row r="60" spans="1:9" ht="3.75" customHeight="1">
      <c r="A60" s="34" t="s">
        <v>96</v>
      </c>
      <c r="B60" s="29"/>
      <c r="C60" s="32">
        <v>1400000</v>
      </c>
      <c r="D60" s="32">
        <v>1400000</v>
      </c>
      <c r="E60" s="13"/>
      <c r="F60" s="13"/>
      <c r="G60" s="4"/>
      <c r="H60" s="4"/>
      <c r="I60" s="4"/>
    </row>
    <row r="61" spans="1:9" ht="3" customHeight="1">
      <c r="A61" s="34"/>
      <c r="B61" s="29"/>
      <c r="C61" s="33"/>
      <c r="D61" s="33"/>
      <c r="E61" s="13"/>
      <c r="F61" s="13"/>
      <c r="G61" s="4"/>
      <c r="H61" s="4"/>
      <c r="I61" s="4"/>
    </row>
    <row r="62" spans="1:9" ht="6.75" customHeight="1">
      <c r="A62" s="34" t="s">
        <v>97</v>
      </c>
      <c r="B62" s="29"/>
      <c r="C62" s="8">
        <v>0</v>
      </c>
      <c r="D62" s="8">
        <v>0</v>
      </c>
      <c r="E62" s="26" t="s">
        <v>98</v>
      </c>
      <c r="F62" s="26"/>
      <c r="G62" s="27"/>
      <c r="H62" s="7">
        <f>+H49+H59</f>
        <v>12017752474.73</v>
      </c>
      <c r="I62" s="7">
        <f>+I49+I59</f>
        <v>11219627893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34" t="s">
        <v>99</v>
      </c>
      <c r="B64" s="29"/>
      <c r="C64" s="8">
        <v>53255443.1</v>
      </c>
      <c r="D64" s="8">
        <v>53815753.49</v>
      </c>
      <c r="E64" s="26" t="s">
        <v>100</v>
      </c>
      <c r="F64" s="26"/>
      <c r="G64" s="27"/>
      <c r="H64" s="4"/>
      <c r="I64" s="4"/>
    </row>
    <row r="65" spans="1:9" ht="3" customHeight="1">
      <c r="A65" s="31" t="s">
        <v>101</v>
      </c>
      <c r="B65" s="27"/>
      <c r="C65" s="30">
        <f>SUM(C54:C64)</f>
        <v>8415507584.139999</v>
      </c>
      <c r="D65" s="30">
        <f>SUM(D54:D64)</f>
        <v>6696950468.33</v>
      </c>
      <c r="E65" s="26" t="s">
        <v>102</v>
      </c>
      <c r="F65" s="26"/>
      <c r="G65" s="27"/>
      <c r="H65" s="4"/>
      <c r="I65" s="4"/>
    </row>
    <row r="66" spans="1:9" ht="6.75" customHeight="1">
      <c r="A66" s="31"/>
      <c r="B66" s="27"/>
      <c r="C66" s="30"/>
      <c r="D66" s="30"/>
      <c r="E66" s="26"/>
      <c r="F66" s="26"/>
      <c r="G66" s="27"/>
      <c r="H66" s="7">
        <f>SUM(H67:H70)</f>
        <v>152096332.26</v>
      </c>
      <c r="I66" s="7">
        <f>SUM(I67:I70)</f>
        <v>115987344.06</v>
      </c>
    </row>
    <row r="67" spans="1:9" ht="6.75" customHeight="1">
      <c r="A67" s="31" t="s">
        <v>103</v>
      </c>
      <c r="B67" s="27"/>
      <c r="C67" s="7">
        <f>+C50+C65</f>
        <v>10150779388.17</v>
      </c>
      <c r="D67" s="7">
        <f>+D50+D65</f>
        <v>7780733329.67</v>
      </c>
      <c r="E67" s="28" t="s">
        <v>104</v>
      </c>
      <c r="F67" s="28"/>
      <c r="G67" s="29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28" t="s">
        <v>105</v>
      </c>
      <c r="F68" s="28"/>
      <c r="G68" s="29"/>
      <c r="H68" s="32">
        <v>152096332.26</v>
      </c>
      <c r="I68" s="32">
        <v>115987344.06</v>
      </c>
    </row>
    <row r="69" spans="1:9" ht="3.75" customHeight="1">
      <c r="A69" s="3"/>
      <c r="B69" s="4"/>
      <c r="C69" s="4"/>
      <c r="D69" s="10"/>
      <c r="E69" s="28"/>
      <c r="F69" s="28"/>
      <c r="G69" s="29"/>
      <c r="H69" s="33"/>
      <c r="I69" s="33"/>
    </row>
    <row r="70" spans="1:9" ht="6.75" customHeight="1">
      <c r="A70" s="3"/>
      <c r="B70" s="4"/>
      <c r="C70" s="4"/>
      <c r="D70" s="10"/>
      <c r="E70" s="28" t="s">
        <v>106</v>
      </c>
      <c r="F70" s="28"/>
      <c r="G70" s="29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26" t="s">
        <v>107</v>
      </c>
      <c r="F72" s="26"/>
      <c r="G72" s="27"/>
      <c r="H72" s="7">
        <f>SUM(H73:H77)</f>
        <v>-2019069418.8200002</v>
      </c>
      <c r="I72" s="7">
        <f>SUM(I73:I77)</f>
        <v>-3554881907.3900003</v>
      </c>
    </row>
    <row r="73" spans="1:9" ht="6.75" customHeight="1">
      <c r="A73" s="3"/>
      <c r="B73" s="4"/>
      <c r="C73" s="4"/>
      <c r="D73" s="10"/>
      <c r="E73" s="28" t="s">
        <v>108</v>
      </c>
      <c r="F73" s="28"/>
      <c r="G73" s="29"/>
      <c r="H73" s="24">
        <v>2261914563.74</v>
      </c>
      <c r="I73" s="24">
        <v>729754567.84</v>
      </c>
    </row>
    <row r="74" spans="1:9" ht="6.75" customHeight="1">
      <c r="A74" s="3"/>
      <c r="B74" s="4"/>
      <c r="C74" s="4"/>
      <c r="D74" s="10"/>
      <c r="E74" s="28" t="s">
        <v>109</v>
      </c>
      <c r="F74" s="28"/>
      <c r="G74" s="29"/>
      <c r="H74" s="8">
        <v>-4889447235.28</v>
      </c>
      <c r="I74" s="8">
        <v>-5155929904.1</v>
      </c>
    </row>
    <row r="75" spans="1:9" ht="6.75" customHeight="1">
      <c r="A75" s="3"/>
      <c r="B75" s="4"/>
      <c r="C75" s="4"/>
      <c r="D75" s="10"/>
      <c r="E75" s="28" t="s">
        <v>110</v>
      </c>
      <c r="F75" s="28"/>
      <c r="G75" s="29"/>
      <c r="H75" s="8">
        <v>863638271.18</v>
      </c>
      <c r="I75" s="8">
        <v>867088116.71</v>
      </c>
    </row>
    <row r="76" spans="1:9" ht="6.75" customHeight="1">
      <c r="A76" s="3"/>
      <c r="B76" s="4"/>
      <c r="C76" s="4"/>
      <c r="D76" s="10"/>
      <c r="E76" s="28" t="s">
        <v>111</v>
      </c>
      <c r="F76" s="28"/>
      <c r="G76" s="29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28" t="s">
        <v>112</v>
      </c>
      <c r="F77" s="28"/>
      <c r="G77" s="29"/>
      <c r="H77" s="8">
        <v>-255175018.46</v>
      </c>
      <c r="I77" s="8">
        <v>4205312.16</v>
      </c>
    </row>
    <row r="78" spans="1:9" ht="8.25" customHeight="1">
      <c r="A78" s="3"/>
      <c r="B78" s="4"/>
      <c r="C78" s="4"/>
      <c r="D78" s="10"/>
      <c r="E78" s="26" t="s">
        <v>113</v>
      </c>
      <c r="F78" s="26"/>
      <c r="G78" s="27"/>
      <c r="H78" s="4"/>
      <c r="I78" s="4"/>
    </row>
    <row r="79" spans="1:9" ht="8.25" customHeight="1">
      <c r="A79" s="3"/>
      <c r="B79" s="4"/>
      <c r="C79" s="4"/>
      <c r="D79" s="10"/>
      <c r="E79" s="26"/>
      <c r="F79" s="26"/>
      <c r="G79" s="27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28" t="s">
        <v>114</v>
      </c>
      <c r="F80" s="28"/>
      <c r="G80" s="29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28" t="s">
        <v>115</v>
      </c>
      <c r="F81" s="28"/>
      <c r="G81" s="29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26" t="s">
        <v>116</v>
      </c>
      <c r="F82" s="26"/>
      <c r="G82" s="27"/>
      <c r="H82" s="30">
        <f>+H66+H72+H79</f>
        <v>-1866973086.5600002</v>
      </c>
      <c r="I82" s="30">
        <f>+I66+I72+I79</f>
        <v>-3438894563.3300004</v>
      </c>
    </row>
    <row r="83" spans="1:9" ht="6.75" customHeight="1">
      <c r="A83" s="3"/>
      <c r="B83" s="4"/>
      <c r="C83" s="4"/>
      <c r="D83" s="10"/>
      <c r="E83" s="26"/>
      <c r="F83" s="26"/>
      <c r="G83" s="27"/>
      <c r="H83" s="30"/>
      <c r="I83" s="30"/>
    </row>
    <row r="84" spans="1:9" ht="6.75" customHeight="1">
      <c r="A84" s="3"/>
      <c r="B84" s="4"/>
      <c r="C84" s="4"/>
      <c r="D84" s="10"/>
      <c r="E84" s="26" t="s">
        <v>117</v>
      </c>
      <c r="F84" s="26"/>
      <c r="G84" s="27"/>
      <c r="H84" s="7">
        <f>+H62+H82</f>
        <v>10150779388.17</v>
      </c>
      <c r="I84" s="7">
        <f>+I62+I82</f>
        <v>7780733329.67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mergeCells count="136"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A9:B9"/>
    <mergeCell ref="E9:G9"/>
    <mergeCell ref="A10:B10"/>
    <mergeCell ref="E10:G10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7"/>
    <mergeCell ref="A17:B17"/>
    <mergeCell ref="A18:B18"/>
    <mergeCell ref="F18:G18"/>
    <mergeCell ref="A19:B19"/>
    <mergeCell ref="F19:G19"/>
    <mergeCell ref="A20:B20"/>
    <mergeCell ref="F20:G20"/>
    <mergeCell ref="A21:B21"/>
    <mergeCell ref="E21:G21"/>
    <mergeCell ref="A22:B22"/>
    <mergeCell ref="F22:G22"/>
    <mergeCell ref="A23:B23"/>
    <mergeCell ref="F23:G23"/>
    <mergeCell ref="A24:B24"/>
    <mergeCell ref="F24:G24"/>
    <mergeCell ref="A25:B25"/>
    <mergeCell ref="E25:G25"/>
    <mergeCell ref="A26:B26"/>
    <mergeCell ref="F26:G26"/>
    <mergeCell ref="A27:B28"/>
    <mergeCell ref="F27:G27"/>
    <mergeCell ref="E28:G28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33:B33"/>
    <mergeCell ref="E33:G34"/>
    <mergeCell ref="A34:B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44:B44"/>
    <mergeCell ref="F44:G44"/>
    <mergeCell ref="A45:B45"/>
    <mergeCell ref="E45:G45"/>
    <mergeCell ref="A46:B46"/>
    <mergeCell ref="F46:G46"/>
    <mergeCell ref="A47:B47"/>
    <mergeCell ref="F47:G47"/>
    <mergeCell ref="A48:B48"/>
    <mergeCell ref="F48:G48"/>
    <mergeCell ref="A49:B49"/>
    <mergeCell ref="E49:G49"/>
    <mergeCell ref="A50:B50"/>
    <mergeCell ref="E51:G52"/>
    <mergeCell ref="A53:B53"/>
    <mergeCell ref="E53:G53"/>
    <mergeCell ref="A54:B54"/>
    <mergeCell ref="E54:G54"/>
    <mergeCell ref="A55:B55"/>
    <mergeCell ref="E55:G55"/>
    <mergeCell ref="A56:B56"/>
    <mergeCell ref="E56:G56"/>
    <mergeCell ref="A57:B57"/>
    <mergeCell ref="E57:G57"/>
    <mergeCell ref="A58:B58"/>
    <mergeCell ref="E58:G58"/>
    <mergeCell ref="A59:B59"/>
    <mergeCell ref="E59:G59"/>
    <mergeCell ref="A60:B61"/>
    <mergeCell ref="C60:C61"/>
    <mergeCell ref="D60:D61"/>
    <mergeCell ref="A62:B62"/>
    <mergeCell ref="E62:G62"/>
    <mergeCell ref="A64:B64"/>
    <mergeCell ref="E64:G64"/>
    <mergeCell ref="A65:B66"/>
    <mergeCell ref="C65:C66"/>
    <mergeCell ref="D65:D66"/>
    <mergeCell ref="E65:G66"/>
    <mergeCell ref="A67:B67"/>
    <mergeCell ref="E67:G67"/>
    <mergeCell ref="E68:G69"/>
    <mergeCell ref="H68:H69"/>
    <mergeCell ref="I68:I69"/>
    <mergeCell ref="E70:G70"/>
    <mergeCell ref="I82:I83"/>
    <mergeCell ref="E72:G72"/>
    <mergeCell ref="E73:G73"/>
    <mergeCell ref="E74:G74"/>
    <mergeCell ref="E75:G75"/>
    <mergeCell ref="E76:G76"/>
    <mergeCell ref="E77:G77"/>
    <mergeCell ref="E84:G84"/>
    <mergeCell ref="E78:G79"/>
    <mergeCell ref="E80:G80"/>
    <mergeCell ref="E81:G81"/>
    <mergeCell ref="E82:G83"/>
    <mergeCell ref="H82:H83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r:id="rId1"/>
  <ignoredErrors>
    <ignoredError sqref="C10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73"/>
  <sheetViews>
    <sheetView showGridLines="0" view="pageBreakPreview" zoomScaleSheetLayoutView="10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3" max="13" width="15.28125" style="0" bestFit="1" customWidth="1"/>
  </cols>
  <sheetData>
    <row r="1" spans="1:10" ht="13.2">
      <c r="A1" s="66" t="s">
        <v>121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0.5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ht="12" customHeight="1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ht="3" customHeight="1">
      <c r="A5" s="67"/>
      <c r="B5" s="68"/>
      <c r="C5" s="68"/>
      <c r="D5" s="68"/>
      <c r="E5" s="67"/>
      <c r="F5" s="68"/>
      <c r="G5" s="68"/>
      <c r="H5" s="68"/>
      <c r="I5" s="68"/>
      <c r="J5" s="68"/>
    </row>
    <row r="6" spans="1:10" ht="9" customHeight="1">
      <c r="A6" s="69" t="s">
        <v>122</v>
      </c>
      <c r="B6" s="70"/>
      <c r="C6" s="71" t="s">
        <v>123</v>
      </c>
      <c r="D6" s="71" t="s">
        <v>124</v>
      </c>
      <c r="E6" s="69" t="s">
        <v>125</v>
      </c>
      <c r="F6" s="70"/>
      <c r="G6" s="71" t="s">
        <v>126</v>
      </c>
      <c r="H6" s="71" t="s">
        <v>127</v>
      </c>
      <c r="I6" s="71" t="s">
        <v>128</v>
      </c>
      <c r="J6" s="71" t="s">
        <v>129</v>
      </c>
    </row>
    <row r="7" spans="1:10" ht="9" customHeight="1">
      <c r="A7" s="69"/>
      <c r="B7" s="70"/>
      <c r="C7" s="71"/>
      <c r="D7" s="71"/>
      <c r="E7" s="69"/>
      <c r="F7" s="70"/>
      <c r="G7" s="71"/>
      <c r="H7" s="71"/>
      <c r="I7" s="71"/>
      <c r="J7" s="71"/>
    </row>
    <row r="8" spans="1:10" ht="9" customHeight="1">
      <c r="A8" s="69"/>
      <c r="B8" s="70"/>
      <c r="C8" s="71"/>
      <c r="D8" s="71"/>
      <c r="E8" s="69"/>
      <c r="F8" s="70"/>
      <c r="G8" s="71"/>
      <c r="H8" s="71"/>
      <c r="I8" s="71"/>
      <c r="J8" s="71"/>
    </row>
    <row r="9" spans="1:10" ht="9" customHeight="1">
      <c r="A9" s="69"/>
      <c r="B9" s="70"/>
      <c r="C9" s="71"/>
      <c r="D9" s="71"/>
      <c r="E9" s="69"/>
      <c r="F9" s="70"/>
      <c r="G9" s="71"/>
      <c r="H9" s="71"/>
      <c r="I9" s="71"/>
      <c r="J9" s="71"/>
    </row>
    <row r="10" spans="1:10" ht="9" customHeight="1">
      <c r="A10" s="69"/>
      <c r="B10" s="70"/>
      <c r="C10" s="71"/>
      <c r="D10" s="71"/>
      <c r="E10" s="69"/>
      <c r="F10" s="70"/>
      <c r="G10" s="71"/>
      <c r="H10" s="71"/>
      <c r="I10" s="71"/>
      <c r="J10" s="71"/>
    </row>
    <row r="11" spans="1:10" ht="15.75" customHeight="1">
      <c r="A11" s="72"/>
      <c r="B11" s="73"/>
      <c r="C11" s="74"/>
      <c r="D11" s="74"/>
      <c r="E11" s="72"/>
      <c r="F11" s="73"/>
      <c r="G11" s="74"/>
      <c r="H11" s="74"/>
      <c r="I11" s="74"/>
      <c r="J11" s="74"/>
    </row>
    <row r="12" spans="1:10" ht="13.2">
      <c r="A12" s="75" t="s">
        <v>130</v>
      </c>
      <c r="B12" s="4"/>
      <c r="C12" s="76">
        <f>+C14+C18</f>
        <v>6951183431.78</v>
      </c>
      <c r="D12" s="77">
        <f aca="true" t="shared" si="0" ref="D12:J12">+D14+D18</f>
        <v>2680000000</v>
      </c>
      <c r="E12" s="78">
        <f t="shared" si="0"/>
        <v>2419295871.84</v>
      </c>
      <c r="F12" s="76"/>
      <c r="G12" s="76">
        <f t="shared" si="0"/>
        <v>0</v>
      </c>
      <c r="H12" s="76">
        <f t="shared" si="0"/>
        <v>7211887559.940001</v>
      </c>
      <c r="I12" s="76">
        <f t="shared" si="0"/>
        <v>838383207.84</v>
      </c>
      <c r="J12" s="76">
        <f t="shared" si="0"/>
        <v>1160000</v>
      </c>
    </row>
    <row r="13" spans="1:10" ht="2.25" customHeight="1">
      <c r="A13" s="3"/>
      <c r="B13" s="4"/>
      <c r="C13" s="4"/>
      <c r="D13" s="77"/>
      <c r="F13" s="4"/>
      <c r="G13" s="4"/>
      <c r="H13" s="4"/>
      <c r="I13" s="4"/>
      <c r="J13" s="4"/>
    </row>
    <row r="14" spans="1:10" ht="13.2">
      <c r="A14" s="75" t="s">
        <v>131</v>
      </c>
      <c r="B14" s="4"/>
      <c r="C14" s="76">
        <f aca="true" t="shared" si="1" ref="C14:J14">+C15+C16+C17</f>
        <v>1305633375.17</v>
      </c>
      <c r="D14" s="77">
        <f t="shared" si="1"/>
        <v>2680000000</v>
      </c>
      <c r="E14" s="78">
        <f t="shared" si="1"/>
        <v>2323360633.56</v>
      </c>
      <c r="F14" s="76"/>
      <c r="G14" s="76">
        <f t="shared" si="1"/>
        <v>0</v>
      </c>
      <c r="H14" s="76">
        <f>+H15+H16+H17</f>
        <v>1662272741.6100001</v>
      </c>
      <c r="I14" s="76">
        <f t="shared" si="1"/>
        <v>165956126.5</v>
      </c>
      <c r="J14" s="76">
        <f t="shared" si="1"/>
        <v>1160000</v>
      </c>
    </row>
    <row r="15" spans="1:10" ht="13.2">
      <c r="A15" s="79" t="s">
        <v>132</v>
      </c>
      <c r="B15" s="4"/>
      <c r="C15" s="80">
        <v>1305633375.17</v>
      </c>
      <c r="D15" s="81">
        <v>2680000000</v>
      </c>
      <c r="E15" s="82">
        <v>2323360633.56</v>
      </c>
      <c r="F15" s="4"/>
      <c r="G15" s="81">
        <v>0</v>
      </c>
      <c r="H15" s="80">
        <f>+C15+D15-E15+G15</f>
        <v>1662272741.6100001</v>
      </c>
      <c r="I15" s="81">
        <v>165956126.5</v>
      </c>
      <c r="J15" s="81">
        <v>1160000</v>
      </c>
    </row>
    <row r="16" spans="1:10" ht="13.2">
      <c r="A16" s="79" t="s">
        <v>133</v>
      </c>
      <c r="B16" s="4"/>
      <c r="C16" s="80">
        <v>0</v>
      </c>
      <c r="D16" s="81">
        <v>0</v>
      </c>
      <c r="E16" s="82">
        <v>0</v>
      </c>
      <c r="F16" s="4"/>
      <c r="G16" s="81">
        <v>0</v>
      </c>
      <c r="H16" s="80">
        <f>+C16+D16-E16+G16</f>
        <v>0</v>
      </c>
      <c r="I16" s="81">
        <v>0</v>
      </c>
      <c r="J16" s="81">
        <v>0</v>
      </c>
    </row>
    <row r="17" spans="1:10" ht="13.2">
      <c r="A17" s="79" t="s">
        <v>134</v>
      </c>
      <c r="B17" s="4"/>
      <c r="C17" s="80">
        <v>0</v>
      </c>
      <c r="D17" s="81">
        <v>0</v>
      </c>
      <c r="E17" s="82">
        <v>0</v>
      </c>
      <c r="F17" s="4"/>
      <c r="G17" s="81">
        <v>0</v>
      </c>
      <c r="H17" s="80">
        <f>+C17+D17-E17+G17</f>
        <v>0</v>
      </c>
      <c r="I17" s="81">
        <v>0</v>
      </c>
      <c r="J17" s="81">
        <v>0</v>
      </c>
    </row>
    <row r="18" spans="1:13" ht="13.2">
      <c r="A18" s="75" t="s">
        <v>135</v>
      </c>
      <c r="B18" s="4"/>
      <c r="C18" s="76">
        <f aca="true" t="shared" si="2" ref="C18:J18">+C19+C20+C21</f>
        <v>5645550056.61</v>
      </c>
      <c r="D18" s="76">
        <f t="shared" si="2"/>
        <v>0</v>
      </c>
      <c r="E18" s="78">
        <f t="shared" si="2"/>
        <v>95935238.28</v>
      </c>
      <c r="F18" s="76"/>
      <c r="G18" s="76">
        <f t="shared" si="2"/>
        <v>0</v>
      </c>
      <c r="H18" s="76">
        <f>+H19+H20+H21</f>
        <v>5549614818.33</v>
      </c>
      <c r="I18" s="76">
        <f t="shared" si="2"/>
        <v>672427081.34</v>
      </c>
      <c r="J18" s="76">
        <f t="shared" si="2"/>
        <v>0</v>
      </c>
      <c r="M18" s="83"/>
    </row>
    <row r="19" spans="1:13" ht="13.2">
      <c r="A19" s="79" t="s">
        <v>136</v>
      </c>
      <c r="B19" s="4"/>
      <c r="C19" s="80">
        <v>5645550056.61</v>
      </c>
      <c r="D19" s="81">
        <v>0</v>
      </c>
      <c r="E19" s="82">
        <v>95935238.28</v>
      </c>
      <c r="F19" s="4"/>
      <c r="G19" s="81">
        <v>0</v>
      </c>
      <c r="H19" s="80">
        <f>+C19+D19-E19+G19</f>
        <v>5549614818.33</v>
      </c>
      <c r="I19" s="81">
        <v>672427081.34</v>
      </c>
      <c r="J19" s="81">
        <v>0</v>
      </c>
      <c r="M19" s="83"/>
    </row>
    <row r="20" spans="1:10" ht="13.2">
      <c r="A20" s="79" t="s">
        <v>137</v>
      </c>
      <c r="B20" s="4"/>
      <c r="C20" s="80">
        <v>0</v>
      </c>
      <c r="D20" s="81">
        <v>0</v>
      </c>
      <c r="E20" s="82">
        <v>0</v>
      </c>
      <c r="F20" s="4"/>
      <c r="G20" s="81">
        <v>0</v>
      </c>
      <c r="H20" s="80">
        <f>+C20+D20-E20+G20</f>
        <v>0</v>
      </c>
      <c r="I20" s="81">
        <v>0</v>
      </c>
      <c r="J20" s="81">
        <v>0</v>
      </c>
    </row>
    <row r="21" spans="1:10" ht="13.2">
      <c r="A21" s="79" t="s">
        <v>138</v>
      </c>
      <c r="B21" s="4"/>
      <c r="C21" s="80">
        <v>0</v>
      </c>
      <c r="D21" s="81">
        <v>0</v>
      </c>
      <c r="E21" s="82">
        <v>0</v>
      </c>
      <c r="F21" s="4"/>
      <c r="G21" s="81">
        <v>0</v>
      </c>
      <c r="H21" s="80">
        <f>+C21+D21-E21+G21</f>
        <v>0</v>
      </c>
      <c r="I21" s="81">
        <v>0</v>
      </c>
      <c r="J21" s="81">
        <v>0</v>
      </c>
    </row>
    <row r="22" spans="1:10" ht="13.2">
      <c r="A22" s="75" t="s">
        <v>139</v>
      </c>
      <c r="B22" s="84"/>
      <c r="C22" s="76">
        <v>4268444461.22</v>
      </c>
      <c r="D22" s="85"/>
      <c r="E22" s="86"/>
      <c r="F22" s="86"/>
      <c r="G22" s="85"/>
      <c r="H22" s="76">
        <v>4805864914.79</v>
      </c>
      <c r="I22" s="85"/>
      <c r="J22" s="85"/>
    </row>
    <row r="23" spans="1:10" ht="2.25" customHeight="1">
      <c r="A23" s="3"/>
      <c r="B23" s="4"/>
      <c r="C23" s="4"/>
      <c r="D23" s="4"/>
      <c r="F23" s="4"/>
      <c r="G23" s="4"/>
      <c r="H23" s="4"/>
      <c r="I23" s="4"/>
      <c r="J23" s="4"/>
    </row>
    <row r="24" spans="1:10" ht="16.8">
      <c r="A24" s="75" t="s">
        <v>140</v>
      </c>
      <c r="B24" s="4"/>
      <c r="C24" s="76">
        <f>+C12+C22</f>
        <v>11219627893</v>
      </c>
      <c r="D24" s="77">
        <f>+D12</f>
        <v>2680000000</v>
      </c>
      <c r="E24" s="87">
        <f>+E12</f>
        <v>2419295871.84</v>
      </c>
      <c r="F24" s="84"/>
      <c r="G24" s="77">
        <v>0</v>
      </c>
      <c r="H24" s="76">
        <f>+H12+H22</f>
        <v>12017752474.73</v>
      </c>
      <c r="I24" s="76">
        <f>+I12+I22</f>
        <v>838383207.84</v>
      </c>
      <c r="J24" s="76">
        <f>+J12+J22</f>
        <v>1160000</v>
      </c>
    </row>
    <row r="25" spans="1:10" ht="2.25" customHeight="1">
      <c r="A25" s="3"/>
      <c r="B25" s="4"/>
      <c r="C25" s="4"/>
      <c r="D25" s="4"/>
      <c r="F25" s="4"/>
      <c r="G25" s="4"/>
      <c r="H25" s="4"/>
      <c r="I25" s="4"/>
      <c r="J25" s="4"/>
    </row>
    <row r="26" spans="1:10" ht="13.2">
      <c r="A26" s="75" t="s">
        <v>141</v>
      </c>
      <c r="B26" s="4"/>
      <c r="C26" s="76">
        <f>SUM(C28:C30)</f>
        <v>0</v>
      </c>
      <c r="D26" s="76">
        <f aca="true" t="shared" si="3" ref="D26:J26">SUM(D28:D30)</f>
        <v>0</v>
      </c>
      <c r="E26" s="78">
        <f t="shared" si="3"/>
        <v>0</v>
      </c>
      <c r="F26" s="76"/>
      <c r="G26" s="76">
        <f t="shared" si="3"/>
        <v>0</v>
      </c>
      <c r="H26" s="76">
        <f t="shared" si="3"/>
        <v>0</v>
      </c>
      <c r="I26" s="76">
        <f t="shared" si="3"/>
        <v>0</v>
      </c>
      <c r="J26" s="76">
        <f t="shared" si="3"/>
        <v>0</v>
      </c>
    </row>
    <row r="27" spans="1:10" ht="2.25" customHeight="1">
      <c r="A27" s="3"/>
      <c r="B27" s="4"/>
      <c r="C27" s="80"/>
      <c r="D27" s="81"/>
      <c r="E27" s="82"/>
      <c r="F27" s="4"/>
      <c r="G27" s="81"/>
      <c r="H27" s="80"/>
      <c r="I27" s="4"/>
      <c r="J27" s="4"/>
    </row>
    <row r="28" spans="1:10" ht="13.2">
      <c r="A28" s="88" t="s">
        <v>142</v>
      </c>
      <c r="B28" s="4"/>
      <c r="C28" s="80">
        <v>0</v>
      </c>
      <c r="D28" s="81">
        <v>0</v>
      </c>
      <c r="E28" s="82">
        <v>0</v>
      </c>
      <c r="F28" s="4"/>
      <c r="G28" s="81">
        <v>0</v>
      </c>
      <c r="H28" s="80">
        <f>+C28+D28-E28+G28</f>
        <v>0</v>
      </c>
      <c r="I28" s="81">
        <v>0</v>
      </c>
      <c r="J28" s="81">
        <v>0</v>
      </c>
    </row>
    <row r="29" spans="1:10" ht="13.2">
      <c r="A29" s="88" t="s">
        <v>143</v>
      </c>
      <c r="B29" s="4"/>
      <c r="C29" s="80">
        <v>0</v>
      </c>
      <c r="D29" s="81">
        <v>0</v>
      </c>
      <c r="E29" s="82">
        <v>0</v>
      </c>
      <c r="F29" s="4"/>
      <c r="G29" s="81">
        <v>0</v>
      </c>
      <c r="H29" s="80">
        <f>+C29+D29-E29+G29</f>
        <v>0</v>
      </c>
      <c r="I29" s="81">
        <v>0</v>
      </c>
      <c r="J29" s="81">
        <v>0</v>
      </c>
    </row>
    <row r="30" spans="1:10" ht="13.2">
      <c r="A30" s="88" t="s">
        <v>144</v>
      </c>
      <c r="B30" s="4"/>
      <c r="C30" s="80">
        <v>0</v>
      </c>
      <c r="D30" s="81">
        <v>0</v>
      </c>
      <c r="E30" s="82">
        <v>0</v>
      </c>
      <c r="F30" s="4"/>
      <c r="G30" s="81">
        <v>0</v>
      </c>
      <c r="H30" s="80">
        <f>+C30+D30-E30+G30</f>
        <v>0</v>
      </c>
      <c r="I30" s="81">
        <v>0</v>
      </c>
      <c r="J30" s="81">
        <v>0</v>
      </c>
    </row>
    <row r="31" spans="1:10" ht="16.8">
      <c r="A31" s="75" t="s">
        <v>145</v>
      </c>
      <c r="B31" s="4"/>
      <c r="C31" s="76">
        <f>SUM(C33:C35)</f>
        <v>94448459.47</v>
      </c>
      <c r="D31" s="76">
        <f aca="true" t="shared" si="4" ref="D31:J31">SUM(D33:D35)</f>
        <v>0</v>
      </c>
      <c r="E31" s="87">
        <f t="shared" si="4"/>
        <v>0</v>
      </c>
      <c r="F31" s="76"/>
      <c r="G31" s="76">
        <f t="shared" si="4"/>
        <v>0</v>
      </c>
      <c r="H31" s="76">
        <f t="shared" si="4"/>
        <v>101720207.12</v>
      </c>
      <c r="I31" s="76">
        <f t="shared" si="4"/>
        <v>0</v>
      </c>
      <c r="J31" s="76">
        <f t="shared" si="4"/>
        <v>0</v>
      </c>
    </row>
    <row r="32" spans="1:10" ht="2.25" customHeight="1">
      <c r="A32" s="3"/>
      <c r="B32" s="4"/>
      <c r="C32" s="4"/>
      <c r="D32" s="4"/>
      <c r="F32" s="4"/>
      <c r="G32" s="4"/>
      <c r="H32" s="4"/>
      <c r="I32" s="4"/>
      <c r="J32" s="4"/>
    </row>
    <row r="33" spans="1:10" ht="13.2">
      <c r="A33" s="88" t="s">
        <v>146</v>
      </c>
      <c r="B33" s="4"/>
      <c r="C33" s="89">
        <v>94448459.47</v>
      </c>
      <c r="D33" s="81">
        <v>0</v>
      </c>
      <c r="E33" s="82">
        <v>0</v>
      </c>
      <c r="F33" s="4"/>
      <c r="G33" s="81">
        <v>0</v>
      </c>
      <c r="H33" s="89">
        <v>101720207.12</v>
      </c>
      <c r="I33" s="81">
        <v>0</v>
      </c>
      <c r="J33" s="81">
        <v>0</v>
      </c>
    </row>
    <row r="34" spans="1:10" ht="13.2">
      <c r="A34" s="88" t="s">
        <v>147</v>
      </c>
      <c r="B34" s="4"/>
      <c r="C34" s="80">
        <v>0</v>
      </c>
      <c r="D34" s="81">
        <v>0</v>
      </c>
      <c r="E34" s="82">
        <v>0</v>
      </c>
      <c r="F34" s="4"/>
      <c r="G34" s="81">
        <v>0</v>
      </c>
      <c r="H34" s="80">
        <f>+C34+D34-E34+G34</f>
        <v>0</v>
      </c>
      <c r="I34" s="81">
        <v>0</v>
      </c>
      <c r="J34" s="81">
        <v>0</v>
      </c>
    </row>
    <row r="35" spans="1:10" ht="13.2">
      <c r="A35" s="90" t="s">
        <v>148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149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150</v>
      </c>
      <c r="B42" s="97"/>
      <c r="C42" s="98" t="s">
        <v>151</v>
      </c>
      <c r="D42" s="98" t="s">
        <v>152</v>
      </c>
      <c r="E42" s="98" t="s">
        <v>153</v>
      </c>
      <c r="F42" s="99"/>
      <c r="G42" s="100" t="s">
        <v>154</v>
      </c>
      <c r="H42" s="100" t="s">
        <v>155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156</v>
      </c>
      <c r="B46" s="115"/>
      <c r="C46" s="116">
        <f>SUM(C47:C72)</f>
        <v>4292000000</v>
      </c>
      <c r="D46" s="117"/>
      <c r="E46" s="117"/>
      <c r="F46" s="118"/>
      <c r="G46" s="119">
        <f>SUM(F47:G73)</f>
        <v>1740000</v>
      </c>
      <c r="H46" s="115"/>
    </row>
    <row r="47" spans="1:8" ht="10.5" customHeight="1">
      <c r="A47" s="120" t="s">
        <v>157</v>
      </c>
      <c r="B47" s="115"/>
      <c r="C47" s="121">
        <v>350000000</v>
      </c>
      <c r="D47" s="122">
        <v>12</v>
      </c>
      <c r="E47" s="117" t="s">
        <v>158</v>
      </c>
      <c r="F47" s="118"/>
      <c r="G47" s="123">
        <v>0</v>
      </c>
      <c r="H47" s="124">
        <v>0.0086</v>
      </c>
    </row>
    <row r="48" spans="1:8" ht="10.5" customHeight="1">
      <c r="A48" s="120" t="s">
        <v>159</v>
      </c>
      <c r="B48" s="115"/>
      <c r="C48" s="121">
        <v>150000000</v>
      </c>
      <c r="D48" s="122">
        <v>12</v>
      </c>
      <c r="E48" s="117" t="s">
        <v>160</v>
      </c>
      <c r="F48" s="118"/>
      <c r="G48" s="123">
        <v>0</v>
      </c>
      <c r="H48" s="124">
        <v>0.0092</v>
      </c>
    </row>
    <row r="49" spans="1:8" ht="10.5" customHeight="1">
      <c r="A49" s="120" t="s">
        <v>161</v>
      </c>
      <c r="B49" s="115"/>
      <c r="C49" s="121">
        <v>200000000</v>
      </c>
      <c r="D49" s="122">
        <v>12</v>
      </c>
      <c r="E49" s="117" t="s">
        <v>162</v>
      </c>
      <c r="F49" s="118"/>
      <c r="G49" s="123">
        <v>0</v>
      </c>
      <c r="H49" s="124">
        <v>0.0092</v>
      </c>
    </row>
    <row r="50" spans="1:8" ht="10.5" customHeight="1">
      <c r="A50" s="120" t="s">
        <v>163</v>
      </c>
      <c r="B50" s="115"/>
      <c r="C50" s="121">
        <v>100000000</v>
      </c>
      <c r="D50" s="122">
        <v>12</v>
      </c>
      <c r="E50" s="117" t="s">
        <v>164</v>
      </c>
      <c r="F50" s="118"/>
      <c r="G50" s="123">
        <v>580000</v>
      </c>
      <c r="H50" s="124">
        <v>0.0096</v>
      </c>
    </row>
    <row r="51" spans="1:8" ht="10.5" customHeight="1">
      <c r="A51" s="120" t="s">
        <v>165</v>
      </c>
      <c r="B51" s="115"/>
      <c r="C51" s="121">
        <v>100000000</v>
      </c>
      <c r="D51" s="122">
        <v>12</v>
      </c>
      <c r="E51" s="117" t="s">
        <v>166</v>
      </c>
      <c r="F51" s="118"/>
      <c r="G51" s="123">
        <v>0</v>
      </c>
      <c r="H51" s="124">
        <v>0.0086</v>
      </c>
    </row>
    <row r="52" spans="1:8" ht="10.5" customHeight="1">
      <c r="A52" s="120" t="s">
        <v>167</v>
      </c>
      <c r="B52" s="115"/>
      <c r="C52" s="121">
        <v>275000000</v>
      </c>
      <c r="D52" s="122">
        <v>12</v>
      </c>
      <c r="E52" s="117" t="s">
        <v>168</v>
      </c>
      <c r="F52" s="118"/>
      <c r="G52" s="123">
        <v>0</v>
      </c>
      <c r="H52" s="124">
        <v>0.0095</v>
      </c>
    </row>
    <row r="53" spans="1:8" ht="10.5" customHeight="1">
      <c r="A53" s="120" t="s">
        <v>169</v>
      </c>
      <c r="B53" s="115"/>
      <c r="C53" s="121">
        <v>200000000</v>
      </c>
      <c r="D53" s="122">
        <v>12</v>
      </c>
      <c r="E53" s="117" t="s">
        <v>168</v>
      </c>
      <c r="F53" s="118"/>
      <c r="G53" s="123">
        <v>0</v>
      </c>
      <c r="H53" s="124">
        <v>0.0095</v>
      </c>
    </row>
    <row r="54" spans="1:8" ht="10.5" customHeight="1">
      <c r="A54" s="120" t="s">
        <v>170</v>
      </c>
      <c r="B54" s="115"/>
      <c r="C54" s="121">
        <v>125000000</v>
      </c>
      <c r="D54" s="122">
        <v>12</v>
      </c>
      <c r="E54" s="117" t="s">
        <v>168</v>
      </c>
      <c r="F54" s="118"/>
      <c r="G54" s="123">
        <v>0</v>
      </c>
      <c r="H54" s="124">
        <v>0.0096</v>
      </c>
    </row>
    <row r="55" spans="1:8" ht="10.5" customHeight="1">
      <c r="A55" s="120" t="s">
        <v>171</v>
      </c>
      <c r="B55" s="115"/>
      <c r="C55" s="121">
        <v>112000000</v>
      </c>
      <c r="D55" s="122">
        <v>12</v>
      </c>
      <c r="E55" s="117" t="s">
        <v>172</v>
      </c>
      <c r="F55" s="118"/>
      <c r="G55" s="123">
        <v>0</v>
      </c>
      <c r="H55" s="124">
        <v>0.0098</v>
      </c>
    </row>
    <row r="56" spans="1:8" ht="10.5" customHeight="1">
      <c r="A56" s="120" t="s">
        <v>173</v>
      </c>
      <c r="B56" s="115"/>
      <c r="C56" s="121">
        <v>150000000</v>
      </c>
      <c r="D56" s="122">
        <v>12</v>
      </c>
      <c r="E56" s="117" t="s">
        <v>174</v>
      </c>
      <c r="F56" s="118"/>
      <c r="G56" s="123">
        <v>0</v>
      </c>
      <c r="H56" s="124">
        <v>0.0098</v>
      </c>
    </row>
    <row r="57" spans="1:8" ht="10.5" customHeight="1">
      <c r="A57" s="120" t="s">
        <v>175</v>
      </c>
      <c r="B57" s="115"/>
      <c r="C57" s="121">
        <v>50000000</v>
      </c>
      <c r="D57" s="122">
        <v>12</v>
      </c>
      <c r="E57" s="117" t="s">
        <v>174</v>
      </c>
      <c r="F57" s="118"/>
      <c r="G57" s="123">
        <v>0</v>
      </c>
      <c r="H57" s="124">
        <v>0.0105</v>
      </c>
    </row>
    <row r="58" spans="1:8" ht="10.5" customHeight="1">
      <c r="A58" s="120" t="s">
        <v>176</v>
      </c>
      <c r="B58" s="115"/>
      <c r="C58" s="121">
        <v>100000000</v>
      </c>
      <c r="D58" s="122">
        <v>12</v>
      </c>
      <c r="E58" s="117" t="s">
        <v>172</v>
      </c>
      <c r="F58" s="118"/>
      <c r="G58" s="123">
        <v>0</v>
      </c>
      <c r="H58" s="124">
        <v>0.0105</v>
      </c>
    </row>
    <row r="59" spans="1:8" ht="10.5" customHeight="1">
      <c r="A59" s="120" t="s">
        <v>177</v>
      </c>
      <c r="B59" s="115"/>
      <c r="C59" s="121">
        <v>300000000</v>
      </c>
      <c r="D59" s="122">
        <v>12</v>
      </c>
      <c r="E59" s="117" t="s">
        <v>178</v>
      </c>
      <c r="F59" s="118"/>
      <c r="G59" s="123">
        <v>0</v>
      </c>
      <c r="H59" s="124">
        <v>0.0112</v>
      </c>
    </row>
    <row r="60" spans="1:8" ht="10.5" customHeight="1">
      <c r="A60" s="120" t="s">
        <v>179</v>
      </c>
      <c r="B60" s="115"/>
      <c r="C60" s="121">
        <v>180000000</v>
      </c>
      <c r="D60" s="122">
        <v>12</v>
      </c>
      <c r="E60" s="117" t="s">
        <v>178</v>
      </c>
      <c r="F60" s="118"/>
      <c r="G60" s="123">
        <v>0</v>
      </c>
      <c r="H60" s="124">
        <v>0.0113</v>
      </c>
    </row>
    <row r="61" spans="1:8" ht="10.5" customHeight="1">
      <c r="A61" s="120" t="s">
        <v>180</v>
      </c>
      <c r="B61" s="115"/>
      <c r="C61" s="121">
        <v>50000000</v>
      </c>
      <c r="D61" s="122">
        <v>12</v>
      </c>
      <c r="E61" s="117" t="s">
        <v>178</v>
      </c>
      <c r="F61" s="118"/>
      <c r="G61" s="123">
        <v>0</v>
      </c>
      <c r="H61" s="124">
        <v>0.0112</v>
      </c>
    </row>
    <row r="62" spans="1:8" ht="10.5" customHeight="1">
      <c r="A62" s="120" t="s">
        <v>181</v>
      </c>
      <c r="B62" s="115"/>
      <c r="C62" s="121">
        <v>200000000</v>
      </c>
      <c r="D62" s="122">
        <v>12</v>
      </c>
      <c r="E62" s="117" t="s">
        <v>182</v>
      </c>
      <c r="F62" s="118"/>
      <c r="G62" s="123">
        <v>0</v>
      </c>
      <c r="H62" s="124">
        <v>0.0112</v>
      </c>
    </row>
    <row r="63" spans="1:8" ht="10.5" customHeight="1">
      <c r="A63" s="120" t="s">
        <v>183</v>
      </c>
      <c r="B63" s="115"/>
      <c r="C63" s="121">
        <v>230000000</v>
      </c>
      <c r="D63" s="122">
        <v>12</v>
      </c>
      <c r="E63" s="117" t="s">
        <v>172</v>
      </c>
      <c r="F63" s="118"/>
      <c r="G63" s="123">
        <v>0</v>
      </c>
      <c r="H63" s="124">
        <v>0.0112</v>
      </c>
    </row>
    <row r="64" spans="1:8" ht="10.5" customHeight="1">
      <c r="A64" s="120" t="s">
        <v>184</v>
      </c>
      <c r="B64" s="115"/>
      <c r="C64" s="121">
        <v>130000000</v>
      </c>
      <c r="D64" s="122">
        <v>12</v>
      </c>
      <c r="E64" s="117" t="s">
        <v>185</v>
      </c>
      <c r="F64" s="118"/>
      <c r="G64" s="123">
        <v>0</v>
      </c>
      <c r="H64" s="124">
        <v>0.0112</v>
      </c>
    </row>
    <row r="65" spans="1:8" ht="10.5" customHeight="1">
      <c r="A65" s="120" t="s">
        <v>186</v>
      </c>
      <c r="B65" s="115"/>
      <c r="C65" s="121">
        <v>220000000</v>
      </c>
      <c r="D65" s="122">
        <v>12</v>
      </c>
      <c r="E65" s="117" t="s">
        <v>187</v>
      </c>
      <c r="F65" s="118"/>
      <c r="G65" s="123">
        <v>0</v>
      </c>
      <c r="H65" s="124">
        <v>0.0111</v>
      </c>
    </row>
    <row r="66" spans="1:8" ht="10.5" customHeight="1">
      <c r="A66" s="120" t="s">
        <v>188</v>
      </c>
      <c r="B66" s="115"/>
      <c r="C66" s="121">
        <v>200000000</v>
      </c>
      <c r="D66" s="122">
        <v>12</v>
      </c>
      <c r="E66" s="117" t="s">
        <v>172</v>
      </c>
      <c r="F66" s="118"/>
      <c r="G66" s="123">
        <v>0</v>
      </c>
      <c r="H66" s="124">
        <v>0.0112</v>
      </c>
    </row>
    <row r="67" spans="1:8" ht="10.5" customHeight="1">
      <c r="A67" s="120" t="s">
        <v>189</v>
      </c>
      <c r="B67" s="115"/>
      <c r="C67" s="121">
        <v>180000000</v>
      </c>
      <c r="D67" s="122">
        <v>12</v>
      </c>
      <c r="E67" s="117" t="s">
        <v>174</v>
      </c>
      <c r="F67" s="118"/>
      <c r="G67" s="123">
        <v>0</v>
      </c>
      <c r="H67" s="124">
        <v>0.0112</v>
      </c>
    </row>
    <row r="68" spans="1:8" ht="10.5" customHeight="1">
      <c r="A68" s="120" t="s">
        <v>190</v>
      </c>
      <c r="B68" s="115"/>
      <c r="C68" s="121">
        <v>150000000</v>
      </c>
      <c r="D68" s="122">
        <v>12</v>
      </c>
      <c r="E68" s="117" t="s">
        <v>174</v>
      </c>
      <c r="F68" s="118"/>
      <c r="G68" s="123">
        <v>0</v>
      </c>
      <c r="H68" s="124">
        <v>0.0112</v>
      </c>
    </row>
    <row r="69" spans="1:8" ht="10.5" customHeight="1">
      <c r="A69" s="120" t="s">
        <v>191</v>
      </c>
      <c r="B69" s="115"/>
      <c r="C69" s="121">
        <v>100000000</v>
      </c>
      <c r="D69" s="122">
        <v>12</v>
      </c>
      <c r="E69" s="117" t="s">
        <v>192</v>
      </c>
      <c r="F69" s="118"/>
      <c r="G69" s="123">
        <v>580000</v>
      </c>
      <c r="H69" s="124">
        <v>0.0131</v>
      </c>
    </row>
    <row r="70" spans="1:8" ht="10.5" customHeight="1">
      <c r="A70" s="120" t="s">
        <v>193</v>
      </c>
      <c r="B70" s="115"/>
      <c r="C70" s="121">
        <v>140000000</v>
      </c>
      <c r="D70" s="122">
        <v>12</v>
      </c>
      <c r="E70" s="117" t="s">
        <v>174</v>
      </c>
      <c r="F70" s="118"/>
      <c r="G70" s="123">
        <v>0</v>
      </c>
      <c r="H70" s="124">
        <v>0.0112</v>
      </c>
    </row>
    <row r="71" spans="1:8" ht="10.5" customHeight="1">
      <c r="A71" s="120" t="s">
        <v>194</v>
      </c>
      <c r="B71" s="115"/>
      <c r="C71" s="121">
        <v>100000000</v>
      </c>
      <c r="D71" s="122">
        <v>12</v>
      </c>
      <c r="E71" s="117" t="s">
        <v>192</v>
      </c>
      <c r="F71" s="118"/>
      <c r="G71" s="123">
        <v>580000</v>
      </c>
      <c r="H71" s="124">
        <v>0.0131</v>
      </c>
    </row>
    <row r="72" spans="1:8" ht="10.5" customHeight="1">
      <c r="A72" s="120" t="s">
        <v>195</v>
      </c>
      <c r="B72" s="115"/>
      <c r="C72" s="121">
        <v>200000000</v>
      </c>
      <c r="D72" s="122">
        <v>12</v>
      </c>
      <c r="E72" s="117" t="s">
        <v>185</v>
      </c>
      <c r="F72" s="118"/>
      <c r="G72" s="123">
        <v>0</v>
      </c>
      <c r="H72" s="124">
        <v>0.0112</v>
      </c>
    </row>
    <row r="73" spans="1:8" ht="6" customHeight="1">
      <c r="A73" s="125"/>
      <c r="B73" s="126"/>
      <c r="C73" s="127"/>
      <c r="D73" s="127"/>
      <c r="E73" s="127"/>
      <c r="F73" s="125"/>
      <c r="G73" s="126"/>
      <c r="H73" s="126"/>
    </row>
  </sheetData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workbookViewId="0" topLeftCell="A1"/>
  </sheetViews>
  <sheetFormatPr defaultColWidth="11.421875" defaultRowHeight="12.75"/>
  <cols>
    <col min="1" max="1" width="2.421875" style="128" customWidth="1"/>
    <col min="2" max="2" width="32.8515625" style="128" customWidth="1"/>
    <col min="3" max="7" width="12.421875" style="128" customWidth="1"/>
    <col min="8" max="9" width="13.7109375" style="128" customWidth="1"/>
    <col min="10" max="12" width="12.421875" style="128" customWidth="1"/>
    <col min="13" max="16384" width="11.421875" style="128" customWidth="1"/>
  </cols>
  <sheetData>
    <row r="1" ht="14.4" customHeight="1"/>
    <row r="2" spans="2:12" ht="12.75">
      <c r="B2" s="129" t="s">
        <v>196</v>
      </c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2:12" ht="12.75">
      <c r="B3" s="132" t="s">
        <v>197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2.75">
      <c r="B4" s="132" t="s">
        <v>198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2.75">
      <c r="B5" s="135" t="s">
        <v>199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54">
      <c r="B6" s="138" t="s">
        <v>200</v>
      </c>
      <c r="C6" s="139" t="s">
        <v>201</v>
      </c>
      <c r="D6" s="139" t="s">
        <v>202</v>
      </c>
      <c r="E6" s="139" t="s">
        <v>203</v>
      </c>
      <c r="F6" s="139" t="s">
        <v>204</v>
      </c>
      <c r="G6" s="139" t="s">
        <v>205</v>
      </c>
      <c r="H6" s="139" t="s">
        <v>206</v>
      </c>
      <c r="I6" s="139" t="s">
        <v>207</v>
      </c>
      <c r="J6" s="139" t="s">
        <v>208</v>
      </c>
      <c r="K6" s="139" t="s">
        <v>209</v>
      </c>
      <c r="L6" s="140" t="s">
        <v>210</v>
      </c>
    </row>
    <row r="7" spans="2:12" ht="12.75">
      <c r="B7" s="141" t="s">
        <v>211</v>
      </c>
      <c r="C7" s="142" t="s">
        <v>212</v>
      </c>
      <c r="D7" s="142" t="s">
        <v>213</v>
      </c>
      <c r="E7" s="142" t="s">
        <v>214</v>
      </c>
      <c r="F7" s="142" t="s">
        <v>215</v>
      </c>
      <c r="G7" s="142" t="s">
        <v>216</v>
      </c>
      <c r="H7" s="142" t="s">
        <v>217</v>
      </c>
      <c r="I7" s="142" t="s">
        <v>218</v>
      </c>
      <c r="J7" s="142" t="s">
        <v>219</v>
      </c>
      <c r="K7" s="142" t="s">
        <v>220</v>
      </c>
      <c r="L7" s="143" t="s">
        <v>221</v>
      </c>
    </row>
    <row r="8" spans="2:12" ht="12.7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2.75">
      <c r="B9" s="147" t="s">
        <v>222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2.75">
      <c r="B10" s="150" t="s">
        <v>223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2.75">
      <c r="B11" s="150" t="s">
        <v>224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2.75">
      <c r="B12" s="150" t="s">
        <v>225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2.75">
      <c r="B13" s="150" t="s">
        <v>226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2.7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2.75">
      <c r="B15" s="147" t="s">
        <v>227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2.75">
      <c r="B16" s="150" t="s">
        <v>228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2.75">
      <c r="B17" s="150" t="s">
        <v>229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2.75">
      <c r="B18" s="150" t="s">
        <v>230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2.75">
      <c r="B19" s="150" t="s">
        <v>231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2.7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21.6">
      <c r="B21" s="147" t="s">
        <v>232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2.7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2.75">
      <c r="C23" s="159"/>
      <c r="D23" s="159"/>
      <c r="F23" s="159"/>
      <c r="G23" s="159"/>
    </row>
    <row r="24" spans="3:7" ht="12.75">
      <c r="C24" s="159"/>
      <c r="D24" s="159"/>
      <c r="F24" s="159"/>
      <c r="G24" s="159"/>
    </row>
    <row r="25" spans="3:7" ht="12.75">
      <c r="C25" s="159"/>
      <c r="D25" s="159"/>
      <c r="F25" s="159"/>
      <c r="G25" s="159"/>
    </row>
    <row r="26" spans="3:7" ht="12.75">
      <c r="C26" s="159"/>
      <c r="D26" s="159"/>
      <c r="F26" s="159"/>
      <c r="G26" s="159"/>
    </row>
    <row r="27" spans="3:7" ht="12.75">
      <c r="C27" s="159"/>
      <c r="D27" s="159"/>
      <c r="F27" s="159"/>
      <c r="G27" s="159"/>
    </row>
    <row r="28" spans="3:7" ht="12.75">
      <c r="C28" s="159"/>
      <c r="D28" s="159"/>
      <c r="F28" s="159"/>
      <c r="G28" s="159"/>
    </row>
  </sheetData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93"/>
  <sheetViews>
    <sheetView showGridLines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ht="13.2">
      <c r="A1" s="160" t="s">
        <v>233</v>
      </c>
      <c r="B1" s="160"/>
      <c r="C1" s="160"/>
      <c r="D1" s="160"/>
      <c r="E1" s="160"/>
      <c r="F1" s="160"/>
      <c r="G1" s="160"/>
    </row>
    <row r="2" spans="1:7" ht="12" customHeight="1">
      <c r="A2" s="160"/>
      <c r="B2" s="160"/>
      <c r="C2" s="160"/>
      <c r="D2" s="160"/>
      <c r="E2" s="160"/>
      <c r="F2" s="160"/>
      <c r="G2" s="160"/>
    </row>
    <row r="3" spans="1:7" ht="10.5" customHeight="1">
      <c r="A3" s="160"/>
      <c r="B3" s="160"/>
      <c r="C3" s="160"/>
      <c r="D3" s="160"/>
      <c r="E3" s="160"/>
      <c r="F3" s="160"/>
      <c r="G3" s="160"/>
    </row>
    <row r="4" spans="1:7" ht="12" customHeight="1">
      <c r="A4" s="160"/>
      <c r="B4" s="160"/>
      <c r="C4" s="160"/>
      <c r="D4" s="160"/>
      <c r="E4" s="160"/>
      <c r="F4" s="160"/>
      <c r="G4" s="160"/>
    </row>
    <row r="5" ht="5.1" customHeight="1"/>
    <row r="6" ht="2.1" customHeight="1"/>
    <row r="7" spans="1:7" s="166" customFormat="1" ht="13.5" customHeight="1">
      <c r="A7" s="161" t="s">
        <v>0</v>
      </c>
      <c r="B7" s="68"/>
      <c r="C7" s="162" t="s">
        <v>234</v>
      </c>
      <c r="D7" s="68"/>
      <c r="E7" s="163" t="s">
        <v>235</v>
      </c>
      <c r="F7" s="164"/>
      <c r="G7" s="165" t="s">
        <v>236</v>
      </c>
    </row>
    <row r="8" spans="1:7" s="166" customFormat="1" ht="9.75" customHeight="1">
      <c r="A8" s="167"/>
      <c r="B8" s="73"/>
      <c r="C8" s="168"/>
      <c r="D8" s="73"/>
      <c r="E8" s="73"/>
      <c r="F8" s="169"/>
      <c r="G8" s="170"/>
    </row>
    <row r="9" spans="1:7" ht="9.75" customHeight="1">
      <c r="A9" s="171" t="s">
        <v>237</v>
      </c>
      <c r="B9" s="4"/>
      <c r="C9" s="172">
        <f>+C10+C11+C12</f>
        <v>27934752888</v>
      </c>
      <c r="D9" s="4"/>
      <c r="E9" s="173">
        <f>+E10+E11+E12</f>
        <v>34783051156.26</v>
      </c>
      <c r="G9" s="173">
        <f>+G10+G11+G12</f>
        <v>34783051156.26</v>
      </c>
    </row>
    <row r="10" spans="1:7" ht="9.75" customHeight="1">
      <c r="A10" s="174" t="s">
        <v>238</v>
      </c>
      <c r="B10" s="4"/>
      <c r="C10" s="175">
        <v>13176603269</v>
      </c>
      <c r="D10" s="4"/>
      <c r="E10" s="176">
        <v>16038939854.12</v>
      </c>
      <c r="G10" s="176">
        <v>16038939854.12</v>
      </c>
    </row>
    <row r="11" spans="1:7" ht="9.75" customHeight="1">
      <c r="A11" s="174" t="s">
        <v>239</v>
      </c>
      <c r="B11" s="4"/>
      <c r="C11" s="175">
        <v>15049982560</v>
      </c>
      <c r="D11" s="4"/>
      <c r="E11" s="176">
        <v>18840046540.42</v>
      </c>
      <c r="G11" s="176">
        <v>18840046540.42</v>
      </c>
    </row>
    <row r="12" spans="1:7" ht="9.75" customHeight="1">
      <c r="A12" s="174" t="s">
        <v>240</v>
      </c>
      <c r="B12" s="4"/>
      <c r="C12" s="175">
        <f>+C52</f>
        <v>-291832941</v>
      </c>
      <c r="D12" s="4"/>
      <c r="E12" s="176">
        <f>+E52</f>
        <v>-95935238.28</v>
      </c>
      <c r="G12" s="176">
        <f>+G52</f>
        <v>-95935238.28</v>
      </c>
    </row>
    <row r="13" spans="1:7" ht="6" customHeight="1">
      <c r="A13" s="3"/>
      <c r="B13" s="4"/>
      <c r="D13" s="4"/>
      <c r="E13" s="4"/>
      <c r="G13" s="4"/>
    </row>
    <row r="14" spans="1:7" ht="9.75" customHeight="1">
      <c r="A14" s="171" t="s">
        <v>241</v>
      </c>
      <c r="B14" s="4"/>
      <c r="C14" s="172">
        <f>+C15+C16</f>
        <v>27934752888</v>
      </c>
      <c r="D14" s="4"/>
      <c r="E14" s="173">
        <f>+E15+E16</f>
        <v>33918445980.53</v>
      </c>
      <c r="G14" s="173">
        <f>+G15+G16</f>
        <v>33154218149.879997</v>
      </c>
    </row>
    <row r="15" spans="1:7" ht="9.75" customHeight="1">
      <c r="A15" s="174" t="s">
        <v>242</v>
      </c>
      <c r="B15" s="4"/>
      <c r="C15" s="175">
        <v>12980705566</v>
      </c>
      <c r="D15" s="4"/>
      <c r="E15" s="176">
        <v>15034575555.72</v>
      </c>
      <c r="G15" s="176">
        <v>14276872024.44</v>
      </c>
    </row>
    <row r="16" spans="1:7" ht="9.75" customHeight="1">
      <c r="A16" s="174" t="s">
        <v>243</v>
      </c>
      <c r="B16" s="4"/>
      <c r="C16" s="175">
        <v>14954047322</v>
      </c>
      <c r="D16" s="4"/>
      <c r="E16" s="176">
        <v>18883870424.81</v>
      </c>
      <c r="G16" s="176">
        <v>18877346125.44</v>
      </c>
    </row>
    <row r="17" spans="1:7" ht="6" customHeight="1">
      <c r="A17" s="3"/>
      <c r="B17" s="4"/>
      <c r="D17" s="4"/>
      <c r="E17" s="4"/>
      <c r="G17" s="4"/>
    </row>
    <row r="18" spans="1:7" ht="9.75" customHeight="1">
      <c r="A18" s="171" t="s">
        <v>244</v>
      </c>
      <c r="B18" s="4"/>
      <c r="C18" s="177"/>
      <c r="D18" s="178"/>
      <c r="E18" s="173">
        <f>+E20+E22</f>
        <v>744669264.66</v>
      </c>
      <c r="G18" s="173">
        <f>+G20+G22</f>
        <v>744669264.66</v>
      </c>
    </row>
    <row r="19" spans="1:7" ht="12.75" customHeight="1" hidden="1">
      <c r="A19" s="179"/>
      <c r="B19" s="4"/>
      <c r="C19" s="180"/>
      <c r="D19" s="4"/>
      <c r="E19" s="181"/>
      <c r="G19" s="182"/>
    </row>
    <row r="20" spans="1:7" ht="9.75" customHeight="1">
      <c r="A20" s="174" t="s">
        <v>245</v>
      </c>
      <c r="B20" s="4"/>
      <c r="C20" s="183"/>
      <c r="D20" s="184"/>
      <c r="E20" s="181">
        <v>394393939.2</v>
      </c>
      <c r="G20" s="182">
        <v>394393939.2</v>
      </c>
    </row>
    <row r="21" spans="1:7" ht="12.75" customHeight="1" hidden="1">
      <c r="A21" s="174"/>
      <c r="B21" s="4"/>
      <c r="C21" s="180">
        <v>0</v>
      </c>
      <c r="D21" s="4"/>
      <c r="E21" s="181"/>
      <c r="G21" s="182"/>
    </row>
    <row r="22" spans="1:7" ht="9.75" customHeight="1">
      <c r="A22" s="174" t="s">
        <v>246</v>
      </c>
      <c r="B22" s="4"/>
      <c r="C22" s="183"/>
      <c r="D22" s="184"/>
      <c r="E22" s="181">
        <v>350275325.46</v>
      </c>
      <c r="G22" s="182">
        <v>350275325.46</v>
      </c>
    </row>
    <row r="23" spans="1:7" ht="6" customHeight="1">
      <c r="A23" s="3"/>
      <c r="B23" s="4"/>
      <c r="D23" s="4"/>
      <c r="E23" s="4"/>
      <c r="G23" s="4"/>
    </row>
    <row r="24" spans="1:7" ht="9.75" customHeight="1">
      <c r="A24" s="171" t="s">
        <v>247</v>
      </c>
      <c r="B24" s="4"/>
      <c r="C24" s="172">
        <f>+C9-C14</f>
        <v>0</v>
      </c>
      <c r="D24" s="4"/>
      <c r="E24" s="173">
        <f>+E9-E14+E18</f>
        <v>1609274440.3900032</v>
      </c>
      <c r="F24">
        <f>+F9-F14+F18</f>
        <v>0</v>
      </c>
      <c r="G24" s="173">
        <f>+G9-G14+G18</f>
        <v>2373502271.0400047</v>
      </c>
    </row>
    <row r="25" spans="1:7" ht="6" customHeight="1">
      <c r="A25" s="3"/>
      <c r="B25" s="4"/>
      <c r="D25" s="4"/>
      <c r="E25" s="173"/>
      <c r="G25" s="173"/>
    </row>
    <row r="26" spans="1:7" ht="9.75" customHeight="1">
      <c r="A26" s="171" t="s">
        <v>248</v>
      </c>
      <c r="B26" s="4"/>
      <c r="C26" s="172">
        <f>+C24-C12</f>
        <v>291832941</v>
      </c>
      <c r="D26" s="4"/>
      <c r="E26" s="173">
        <f>+E24-E12</f>
        <v>1705209678.6700032</v>
      </c>
      <c r="F26">
        <f>+F24-F12</f>
        <v>0</v>
      </c>
      <c r="G26" s="173">
        <f>+G24-G12</f>
        <v>2469437509.320005</v>
      </c>
    </row>
    <row r="27" spans="1:7" ht="6" customHeight="1">
      <c r="A27" s="3"/>
      <c r="B27" s="4"/>
      <c r="D27" s="4"/>
      <c r="E27" s="4"/>
      <c r="G27" s="4"/>
    </row>
    <row r="28" spans="1:7" ht="9.75" customHeight="1">
      <c r="A28" s="171" t="s">
        <v>249</v>
      </c>
      <c r="B28" s="4"/>
      <c r="C28" s="172">
        <f>+C26</f>
        <v>291832941</v>
      </c>
      <c r="D28" s="4"/>
      <c r="E28" s="173">
        <f>+E26-E18</f>
        <v>960540414.0100032</v>
      </c>
      <c r="G28" s="173">
        <f>+G26-G18</f>
        <v>1724768244.660005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6" customFormat="1" ht="13.5" customHeight="1">
      <c r="A32" s="161" t="s">
        <v>250</v>
      </c>
      <c r="B32" s="164"/>
      <c r="C32" s="185" t="s">
        <v>251</v>
      </c>
      <c r="D32" s="68"/>
      <c r="E32" s="186" t="s">
        <v>235</v>
      </c>
      <c r="F32" s="164"/>
      <c r="G32" s="165" t="s">
        <v>252</v>
      </c>
    </row>
    <row r="33" spans="1:7" s="166" customFormat="1" ht="9.75" customHeight="1">
      <c r="A33" s="167"/>
      <c r="B33" s="169"/>
      <c r="C33" s="187"/>
      <c r="D33" s="73"/>
      <c r="E33" s="188"/>
      <c r="F33" s="169"/>
      <c r="G33" s="170"/>
    </row>
    <row r="34" spans="1:7" ht="9.75" customHeight="1">
      <c r="A34" s="189" t="s">
        <v>253</v>
      </c>
      <c r="B34" s="112"/>
      <c r="C34" s="190">
        <f>+C35+C36</f>
        <v>593949456.41</v>
      </c>
      <c r="D34" s="112"/>
      <c r="E34" s="191">
        <f>+E35+E36</f>
        <v>676183746.11</v>
      </c>
      <c r="F34" s="192"/>
      <c r="G34" s="191">
        <f>+G35+G36</f>
        <v>672427081.3399999</v>
      </c>
    </row>
    <row r="35" spans="1:7" ht="9.75" customHeight="1">
      <c r="A35" s="174" t="s">
        <v>254</v>
      </c>
      <c r="B35" s="4"/>
      <c r="C35" s="175">
        <v>563848194.41</v>
      </c>
      <c r="D35" s="4"/>
      <c r="E35" s="176">
        <v>635085397.54</v>
      </c>
      <c r="G35" s="176">
        <v>635085397.54</v>
      </c>
    </row>
    <row r="36" spans="1:7" ht="9.75" customHeight="1">
      <c r="A36" s="174" t="s">
        <v>255</v>
      </c>
      <c r="B36" s="4"/>
      <c r="C36" s="175">
        <v>30101262</v>
      </c>
      <c r="D36" s="4"/>
      <c r="E36" s="176">
        <v>41098348.57</v>
      </c>
      <c r="G36" s="176">
        <v>37341683.8</v>
      </c>
    </row>
    <row r="37" spans="1:7" ht="6" customHeight="1">
      <c r="A37" s="3"/>
      <c r="B37" s="4"/>
      <c r="D37" s="4"/>
      <c r="E37" s="4"/>
      <c r="G37" s="4"/>
    </row>
    <row r="38" spans="1:7" ht="9.75" customHeight="1">
      <c r="A38" s="171" t="s">
        <v>256</v>
      </c>
      <c r="B38" s="4"/>
      <c r="C38" s="172">
        <f>+C28+C34</f>
        <v>885782397.41</v>
      </c>
      <c r="D38" s="4"/>
      <c r="E38" s="173">
        <f>+E28+E34</f>
        <v>1636724160.1200032</v>
      </c>
      <c r="G38" s="173">
        <f>+G28+G34</f>
        <v>2397195326.000005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6" customFormat="1" ht="13.5" customHeight="1">
      <c r="A42" s="161" t="s">
        <v>250</v>
      </c>
      <c r="B42" s="68"/>
      <c r="C42" s="162" t="s">
        <v>257</v>
      </c>
      <c r="D42" s="68"/>
      <c r="E42" s="163" t="s">
        <v>235</v>
      </c>
      <c r="F42" s="164"/>
      <c r="G42" s="165" t="s">
        <v>236</v>
      </c>
    </row>
    <row r="43" spans="1:7" s="166" customFormat="1" ht="9.75" customHeight="1">
      <c r="A43" s="167"/>
      <c r="B43" s="73"/>
      <c r="C43" s="168"/>
      <c r="D43" s="73"/>
      <c r="E43" s="73"/>
      <c r="F43" s="169"/>
      <c r="G43" s="170"/>
    </row>
    <row r="44" spans="1:7" ht="9.75" customHeight="1">
      <c r="A44" s="171" t="s">
        <v>258</v>
      </c>
      <c r="B44" s="4"/>
      <c r="C44" s="172">
        <f>+C45+C46</f>
        <v>0</v>
      </c>
      <c r="D44" s="4"/>
      <c r="E44" s="173">
        <f>+E45+E46</f>
        <v>0</v>
      </c>
      <c r="G44" s="173">
        <f>+G45+G46</f>
        <v>0</v>
      </c>
    </row>
    <row r="45" spans="1:7" ht="9.75" customHeight="1">
      <c r="A45" s="174" t="s">
        <v>259</v>
      </c>
      <c r="B45" s="4"/>
      <c r="C45" s="175">
        <v>0</v>
      </c>
      <c r="D45" s="4"/>
      <c r="E45" s="176">
        <v>0</v>
      </c>
      <c r="G45" s="176">
        <v>0</v>
      </c>
    </row>
    <row r="46" spans="1:7" ht="9.75" customHeight="1">
      <c r="A46" s="174" t="s">
        <v>260</v>
      </c>
      <c r="B46" s="4"/>
      <c r="C46" s="175">
        <v>0</v>
      </c>
      <c r="D46" s="4"/>
      <c r="E46" s="176">
        <v>0</v>
      </c>
      <c r="G46" s="176">
        <v>0</v>
      </c>
    </row>
    <row r="47" spans="1:7" ht="6" customHeight="1">
      <c r="A47" s="3"/>
      <c r="B47" s="4"/>
      <c r="D47" s="4"/>
      <c r="E47" s="4"/>
      <c r="G47" s="4"/>
    </row>
    <row r="48" spans="1:7" ht="9.75" customHeight="1">
      <c r="A48" s="171" t="s">
        <v>261</v>
      </c>
      <c r="B48" s="4"/>
      <c r="C48" s="172">
        <f>+C49+C50</f>
        <v>291832941</v>
      </c>
      <c r="D48" s="4"/>
      <c r="E48" s="173">
        <f>+E49+E50</f>
        <v>95935238.28</v>
      </c>
      <c r="G48" s="173">
        <f>+G49+G50</f>
        <v>95935238.28</v>
      </c>
    </row>
    <row r="49" spans="1:7" ht="9.75" customHeight="1">
      <c r="A49" s="174" t="s">
        <v>262</v>
      </c>
      <c r="B49" s="4"/>
      <c r="C49" s="175">
        <v>195897703</v>
      </c>
      <c r="D49" s="4"/>
      <c r="E49" s="176">
        <v>0.28</v>
      </c>
      <c r="G49" s="176">
        <v>0.28</v>
      </c>
    </row>
    <row r="50" spans="1:7" ht="9.75" customHeight="1">
      <c r="A50" s="174" t="s">
        <v>263</v>
      </c>
      <c r="B50" s="4"/>
      <c r="C50" s="175">
        <v>95935238</v>
      </c>
      <c r="D50" s="4"/>
      <c r="E50" s="176">
        <v>95935238</v>
      </c>
      <c r="G50" s="176">
        <v>95935238</v>
      </c>
    </row>
    <row r="51" spans="1:7" ht="6" customHeight="1">
      <c r="A51" s="3"/>
      <c r="B51" s="4"/>
      <c r="D51" s="4"/>
      <c r="E51" s="4"/>
      <c r="G51" s="4"/>
    </row>
    <row r="52" spans="1:7" ht="9.75" customHeight="1">
      <c r="A52" s="171" t="s">
        <v>264</v>
      </c>
      <c r="B52" s="4"/>
      <c r="C52" s="172">
        <f>+C44-C48</f>
        <v>-291832941</v>
      </c>
      <c r="D52" s="4"/>
      <c r="E52" s="173">
        <f>+E44-E48</f>
        <v>-95935238.28</v>
      </c>
      <c r="G52" s="173">
        <f>+G44-G48</f>
        <v>-95935238.28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6" customFormat="1" ht="13.5" customHeight="1">
      <c r="A56" s="161" t="s">
        <v>250</v>
      </c>
      <c r="B56" s="68"/>
      <c r="C56" s="162" t="s">
        <v>257</v>
      </c>
      <c r="D56" s="68"/>
      <c r="E56" s="163" t="s">
        <v>235</v>
      </c>
      <c r="F56" s="164"/>
      <c r="G56" s="165" t="s">
        <v>236</v>
      </c>
    </row>
    <row r="57" spans="1:7" s="166" customFormat="1" ht="9.75" customHeight="1">
      <c r="A57" s="167"/>
      <c r="B57" s="73"/>
      <c r="C57" s="168"/>
      <c r="D57" s="73"/>
      <c r="E57" s="73"/>
      <c r="F57" s="169"/>
      <c r="G57" s="170"/>
    </row>
    <row r="58" spans="1:7" ht="9.75" customHeight="1">
      <c r="A58" s="193" t="s">
        <v>238</v>
      </c>
      <c r="B58" s="4"/>
      <c r="C58" s="175">
        <f>+C10</f>
        <v>13176603269</v>
      </c>
      <c r="D58" s="4"/>
      <c r="E58" s="176">
        <f>+E10</f>
        <v>16038939854.12</v>
      </c>
      <c r="G58" s="176">
        <f>+G10</f>
        <v>16038939854.12</v>
      </c>
    </row>
    <row r="59" spans="1:7" ht="6" customHeight="1">
      <c r="A59" s="3"/>
      <c r="B59" s="4"/>
      <c r="D59" s="4"/>
      <c r="E59" s="4"/>
      <c r="G59" s="4"/>
    </row>
    <row r="60" spans="1:7" ht="9.75" customHeight="1">
      <c r="A60" s="193" t="s">
        <v>265</v>
      </c>
      <c r="B60" s="194"/>
      <c r="C60" s="175">
        <f>+C61-C62</f>
        <v>-195897703</v>
      </c>
      <c r="D60" s="194"/>
      <c r="E60" s="176">
        <f>+E61-E62</f>
        <v>-0.28</v>
      </c>
      <c r="F60" s="195"/>
      <c r="G60" s="176">
        <f>+G61-G62</f>
        <v>-0.28</v>
      </c>
    </row>
    <row r="61" spans="1:7" ht="9.75" customHeight="1">
      <c r="A61" s="174" t="s">
        <v>259</v>
      </c>
      <c r="B61" s="4"/>
      <c r="C61" s="175">
        <f>+C45</f>
        <v>0</v>
      </c>
      <c r="D61" s="4"/>
      <c r="E61" s="176">
        <f>+E45</f>
        <v>0</v>
      </c>
      <c r="G61" s="176">
        <f>+G45</f>
        <v>0</v>
      </c>
    </row>
    <row r="62" spans="1:7" ht="9.75" customHeight="1">
      <c r="A62" s="174" t="s">
        <v>262</v>
      </c>
      <c r="B62" s="4"/>
      <c r="C62" s="175">
        <f>+C49</f>
        <v>195897703</v>
      </c>
      <c r="D62" s="4"/>
      <c r="E62" s="176">
        <f>+E49</f>
        <v>0.28</v>
      </c>
      <c r="G62" s="176">
        <f>+G49</f>
        <v>0.28</v>
      </c>
    </row>
    <row r="63" spans="1:7" ht="6" customHeight="1">
      <c r="A63" s="3"/>
      <c r="B63" s="4"/>
      <c r="D63" s="4"/>
      <c r="E63" s="4"/>
      <c r="G63" s="4"/>
    </row>
    <row r="64" spans="1:7" ht="9.75" customHeight="1">
      <c r="A64" s="193" t="s">
        <v>242</v>
      </c>
      <c r="B64" s="4"/>
      <c r="C64" s="175">
        <f>+C15</f>
        <v>12980705566</v>
      </c>
      <c r="D64" s="4"/>
      <c r="E64" s="176">
        <f>+E15</f>
        <v>15034575555.72</v>
      </c>
      <c r="G64" s="176">
        <f>+G15</f>
        <v>14276872024.44</v>
      </c>
    </row>
    <row r="65" spans="1:7" ht="6" customHeight="1">
      <c r="A65" s="3"/>
      <c r="B65" s="4"/>
      <c r="D65" s="4"/>
      <c r="E65" s="4"/>
      <c r="G65" s="4"/>
    </row>
    <row r="66" spans="1:7" ht="12.75" customHeight="1" hidden="1">
      <c r="A66" s="179"/>
      <c r="B66" s="4"/>
      <c r="C66" s="180"/>
      <c r="D66" s="4"/>
      <c r="E66" s="196">
        <f>+E20</f>
        <v>394393939.2</v>
      </c>
      <c r="G66" s="196">
        <f>+G20</f>
        <v>394393939.2</v>
      </c>
    </row>
    <row r="67" spans="1:7" ht="9.75" customHeight="1">
      <c r="A67" s="179" t="s">
        <v>245</v>
      </c>
      <c r="B67" s="4"/>
      <c r="C67" s="183"/>
      <c r="D67" s="184"/>
      <c r="E67" s="196"/>
      <c r="G67" s="196"/>
    </row>
    <row r="68" spans="1:7" ht="6" customHeight="1">
      <c r="A68" s="3"/>
      <c r="B68" s="4"/>
      <c r="D68" s="4"/>
      <c r="E68" s="4"/>
      <c r="G68" s="4"/>
    </row>
    <row r="69" spans="1:7" ht="9.75" customHeight="1">
      <c r="A69" s="171" t="s">
        <v>266</v>
      </c>
      <c r="B69" s="4"/>
      <c r="C69" s="172">
        <f>+C58+C60-C64</f>
        <v>0</v>
      </c>
      <c r="D69" s="4"/>
      <c r="E69" s="173">
        <f>+E58+E60-E64+E66</f>
        <v>1398758237.320001</v>
      </c>
      <c r="G69" s="173">
        <f>+G58+G60-G64+G66</f>
        <v>2156461768.5999994</v>
      </c>
    </row>
    <row r="70" spans="1:7" ht="6" customHeight="1">
      <c r="A70" s="3"/>
      <c r="B70" s="4"/>
      <c r="D70" s="4"/>
      <c r="E70" s="4"/>
      <c r="G70" s="4"/>
    </row>
    <row r="71" spans="1:7" ht="9.75" customHeight="1">
      <c r="A71" s="171" t="s">
        <v>267</v>
      </c>
      <c r="B71" s="4"/>
      <c r="C71" s="172">
        <f>+C69-C60</f>
        <v>195897703</v>
      </c>
      <c r="D71" s="4"/>
      <c r="E71" s="173">
        <f>+E69-E60</f>
        <v>1398758237.6000009</v>
      </c>
      <c r="G71" s="173">
        <f>+G69-G60</f>
        <v>2156461768.8799996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6" customFormat="1" ht="13.5" customHeight="1">
      <c r="A75" s="161" t="s">
        <v>250</v>
      </c>
      <c r="B75" s="68"/>
      <c r="C75" s="162" t="s">
        <v>257</v>
      </c>
      <c r="D75" s="68"/>
      <c r="E75" s="163" t="s">
        <v>235</v>
      </c>
      <c r="F75" s="164"/>
      <c r="G75" s="165" t="s">
        <v>236</v>
      </c>
    </row>
    <row r="76" spans="1:7" s="166" customFormat="1" ht="9.75" customHeight="1">
      <c r="A76" s="167"/>
      <c r="B76" s="73"/>
      <c r="C76" s="168"/>
      <c r="D76" s="73"/>
      <c r="E76" s="73"/>
      <c r="F76" s="169"/>
      <c r="G76" s="170"/>
    </row>
    <row r="77" spans="1:7" ht="9.75" customHeight="1">
      <c r="A77" s="193" t="s">
        <v>239</v>
      </c>
      <c r="B77" s="4"/>
      <c r="C77" s="175">
        <f>+C11</f>
        <v>15049982560</v>
      </c>
      <c r="D77" s="4"/>
      <c r="E77" s="176">
        <f>+E11</f>
        <v>18840046540.42</v>
      </c>
      <c r="G77" s="176">
        <f>+G11</f>
        <v>18840046540.42</v>
      </c>
    </row>
    <row r="78" spans="1:7" ht="6" customHeight="1">
      <c r="A78" s="197"/>
      <c r="B78" s="194"/>
      <c r="C78" s="195"/>
      <c r="D78" s="194"/>
      <c r="E78" s="194"/>
      <c r="F78" s="195"/>
      <c r="G78" s="194"/>
    </row>
    <row r="79" spans="1:7" ht="9.75" customHeight="1">
      <c r="A79" s="193" t="s">
        <v>268</v>
      </c>
      <c r="B79" s="194"/>
      <c r="C79" s="175">
        <f>+C80-C81</f>
        <v>-95935238</v>
      </c>
      <c r="D79" s="194"/>
      <c r="E79" s="176">
        <f>+E80-E81</f>
        <v>-95935238</v>
      </c>
      <c r="F79" s="195"/>
      <c r="G79" s="176">
        <f>+G80-G81</f>
        <v>-95935238</v>
      </c>
    </row>
    <row r="80" spans="1:7" ht="9.75" customHeight="1">
      <c r="A80" s="174" t="s">
        <v>260</v>
      </c>
      <c r="B80" s="4"/>
      <c r="C80" s="175">
        <f>+C46</f>
        <v>0</v>
      </c>
      <c r="D80" s="4"/>
      <c r="E80" s="176">
        <f>+E46</f>
        <v>0</v>
      </c>
      <c r="G80" s="176">
        <f>+G46</f>
        <v>0</v>
      </c>
    </row>
    <row r="81" spans="1:7" ht="9.75" customHeight="1">
      <c r="A81" s="174" t="s">
        <v>263</v>
      </c>
      <c r="B81" s="4"/>
      <c r="C81" s="175">
        <f>+C50</f>
        <v>95935238</v>
      </c>
      <c r="D81" s="4"/>
      <c r="E81" s="176">
        <f>+E50</f>
        <v>95935238</v>
      </c>
      <c r="G81" s="176">
        <f>+G50</f>
        <v>95935238</v>
      </c>
    </row>
    <row r="82" spans="1:7" ht="6" customHeight="1">
      <c r="A82" s="3"/>
      <c r="B82" s="4"/>
      <c r="D82" s="4"/>
      <c r="E82" s="4"/>
      <c r="G82" s="4"/>
    </row>
    <row r="83" spans="1:7" ht="9.75" customHeight="1">
      <c r="A83" s="193" t="s">
        <v>243</v>
      </c>
      <c r="B83" s="4"/>
      <c r="C83" s="175">
        <f>+C16</f>
        <v>14954047322</v>
      </c>
      <c r="D83" s="4"/>
      <c r="E83" s="176">
        <f>+E16</f>
        <v>18883870424.81</v>
      </c>
      <c r="G83" s="176">
        <f>+G16</f>
        <v>18877346125.44</v>
      </c>
    </row>
    <row r="84" spans="1:7" ht="6" customHeight="1">
      <c r="A84" s="3"/>
      <c r="B84" s="4"/>
      <c r="D84" s="4"/>
      <c r="E84" s="4"/>
      <c r="G84" s="4"/>
    </row>
    <row r="85" spans="1:7" ht="12.75" customHeight="1" hidden="1">
      <c r="A85" s="179"/>
      <c r="B85" s="4"/>
      <c r="C85" s="180">
        <v>0</v>
      </c>
      <c r="D85" s="4"/>
      <c r="E85" s="196">
        <f>+E22</f>
        <v>350275325.46</v>
      </c>
      <c r="G85" s="196">
        <f>+G22</f>
        <v>350275325.46</v>
      </c>
    </row>
    <row r="86" spans="1:7" ht="9.75" customHeight="1">
      <c r="A86" s="179" t="s">
        <v>246</v>
      </c>
      <c r="B86" s="4"/>
      <c r="C86" s="183"/>
      <c r="D86" s="184"/>
      <c r="E86" s="196"/>
      <c r="G86" s="196"/>
    </row>
    <row r="87" spans="1:7" ht="6" customHeight="1">
      <c r="A87" s="3"/>
      <c r="B87" s="4"/>
      <c r="D87" s="4"/>
      <c r="E87" s="4"/>
      <c r="G87" s="4"/>
    </row>
    <row r="88" spans="1:7" ht="9.75" customHeight="1">
      <c r="A88" s="171" t="s">
        <v>269</v>
      </c>
      <c r="B88" s="4"/>
      <c r="C88" s="172">
        <f>+C77+C79-C83+C85</f>
        <v>0</v>
      </c>
      <c r="D88" s="4">
        <f>+D77+D79-D83+D85</f>
        <v>0</v>
      </c>
      <c r="E88" s="173">
        <f>+E77+E79-E83+E85</f>
        <v>210516203.06999677</v>
      </c>
      <c r="F88">
        <f>+F77+F79-F83+F85</f>
        <v>0</v>
      </c>
      <c r="G88" s="173">
        <f>+G77+G79-G83+G85</f>
        <v>217040502.43999952</v>
      </c>
    </row>
    <row r="89" spans="1:7" ht="6" customHeight="1">
      <c r="A89" s="3"/>
      <c r="B89" s="4"/>
      <c r="D89" s="4"/>
      <c r="E89" s="4"/>
      <c r="G89" s="4"/>
    </row>
    <row r="90" spans="1:7" ht="9.75" customHeight="1">
      <c r="A90" s="171" t="s">
        <v>270</v>
      </c>
      <c r="B90" s="4"/>
      <c r="C90" s="172">
        <f>+C88-C79</f>
        <v>95935238</v>
      </c>
      <c r="D90" s="4">
        <f>+D88-D79</f>
        <v>0</v>
      </c>
      <c r="E90" s="173">
        <f>+E88-E79</f>
        <v>306451441.0699968</v>
      </c>
      <c r="F90">
        <f>+F88-F79</f>
        <v>0</v>
      </c>
      <c r="G90" s="173">
        <f>+G88-G79</f>
        <v>312975740.4399995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3"/>
      <c r="F93" s="83"/>
      <c r="G93" s="83"/>
    </row>
  </sheetData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5"/>
  <sheetViews>
    <sheetView showGridLines="0" view="pageBreakPreview" zoomScaleSheetLayoutView="10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.6" customHeight="1">
      <c r="A1" s="198" t="s">
        <v>271</v>
      </c>
      <c r="B1" s="199"/>
      <c r="C1" s="199"/>
      <c r="D1" s="199"/>
      <c r="E1" s="199"/>
      <c r="F1" s="199"/>
      <c r="G1" s="199"/>
      <c r="H1" s="200"/>
    </row>
    <row r="2" spans="1:8" ht="12" customHeight="1">
      <c r="A2" s="201"/>
      <c r="B2" s="202"/>
      <c r="C2" s="202"/>
      <c r="D2" s="202"/>
      <c r="E2" s="202"/>
      <c r="F2" s="202"/>
      <c r="G2" s="202"/>
      <c r="H2" s="203"/>
    </row>
    <row r="3" spans="1:8" ht="10.5" customHeight="1">
      <c r="A3" s="201"/>
      <c r="B3" s="202"/>
      <c r="C3" s="202"/>
      <c r="D3" s="202"/>
      <c r="E3" s="202"/>
      <c r="F3" s="202"/>
      <c r="G3" s="202"/>
      <c r="H3" s="203"/>
    </row>
    <row r="4" spans="1:8" ht="14.25" customHeight="1">
      <c r="A4" s="204"/>
      <c r="B4" s="205"/>
      <c r="C4" s="205"/>
      <c r="D4" s="205"/>
      <c r="E4" s="205"/>
      <c r="F4" s="205"/>
      <c r="G4" s="205"/>
      <c r="H4" s="206"/>
    </row>
    <row r="5" spans="1:8" ht="6.75" customHeight="1">
      <c r="A5" s="207" t="s">
        <v>272</v>
      </c>
      <c r="B5" s="164"/>
      <c r="C5" s="185" t="s">
        <v>273</v>
      </c>
      <c r="D5" s="162"/>
      <c r="E5" s="162"/>
      <c r="F5" s="162"/>
      <c r="G5" s="162"/>
      <c r="H5" s="208" t="s">
        <v>274</v>
      </c>
    </row>
    <row r="6" spans="1:8" ht="5.1" customHeight="1">
      <c r="A6" s="209"/>
      <c r="B6" s="210"/>
      <c r="C6" s="187"/>
      <c r="D6" s="168"/>
      <c r="E6" s="168"/>
      <c r="F6" s="168"/>
      <c r="G6" s="168"/>
      <c r="H6" s="211"/>
    </row>
    <row r="7" spans="1:8" ht="5.4" customHeight="1">
      <c r="A7" s="209"/>
      <c r="B7" s="210"/>
      <c r="C7" s="208" t="s">
        <v>275</v>
      </c>
      <c r="D7" s="208" t="s">
        <v>276</v>
      </c>
      <c r="E7" s="208" t="s">
        <v>277</v>
      </c>
      <c r="F7" s="208" t="s">
        <v>235</v>
      </c>
      <c r="G7" s="207" t="s">
        <v>278</v>
      </c>
      <c r="H7" s="211"/>
    </row>
    <row r="8" spans="1:8" ht="4.5" customHeight="1">
      <c r="A8" s="209"/>
      <c r="B8" s="210"/>
      <c r="C8" s="211"/>
      <c r="D8" s="211"/>
      <c r="E8" s="211"/>
      <c r="F8" s="211"/>
      <c r="G8" s="209"/>
      <c r="H8" s="211"/>
    </row>
    <row r="9" spans="1:8" ht="7.5" customHeight="1">
      <c r="A9" s="209"/>
      <c r="B9" s="210"/>
      <c r="C9" s="211"/>
      <c r="D9" s="211"/>
      <c r="E9" s="211"/>
      <c r="F9" s="211"/>
      <c r="G9" s="209"/>
      <c r="H9" s="211"/>
    </row>
    <row r="10" spans="1:8" ht="2.25" customHeight="1">
      <c r="A10" s="212"/>
      <c r="B10" s="169"/>
      <c r="C10" s="213"/>
      <c r="D10" s="213"/>
      <c r="E10" s="73"/>
      <c r="F10" s="213"/>
      <c r="G10" s="212"/>
      <c r="H10" s="213"/>
    </row>
    <row r="11" spans="1:8" ht="11.4" customHeight="1">
      <c r="A11" s="214" t="s">
        <v>279</v>
      </c>
      <c r="B11" s="112"/>
      <c r="C11" s="112"/>
      <c r="D11" s="112"/>
      <c r="E11" s="112"/>
      <c r="F11" s="112"/>
      <c r="G11" s="112"/>
      <c r="H11" s="112"/>
    </row>
    <row r="12" spans="1:8" ht="0.9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4" t="s">
        <v>280</v>
      </c>
      <c r="B13" s="4"/>
      <c r="C13" s="176">
        <v>1578339992</v>
      </c>
      <c r="D13" s="176">
        <v>557604762.67</v>
      </c>
      <c r="E13" s="176">
        <f>+C13+D13</f>
        <v>2135944754.67</v>
      </c>
      <c r="F13" s="176">
        <v>2135944754.67</v>
      </c>
      <c r="G13" s="176">
        <v>2135944754.67</v>
      </c>
      <c r="H13" s="215">
        <f>+G13-C13</f>
        <v>557604762.6700001</v>
      </c>
    </row>
    <row r="14" spans="1:8" ht="9.75" customHeight="1">
      <c r="A14" s="174" t="s">
        <v>281</v>
      </c>
      <c r="B14" s="4"/>
      <c r="C14" s="176">
        <v>0</v>
      </c>
      <c r="D14" s="176">
        <v>0</v>
      </c>
      <c r="E14" s="176">
        <f aca="true" t="shared" si="0" ref="E14:E19">+C14+D14</f>
        <v>0</v>
      </c>
      <c r="F14" s="176">
        <v>0</v>
      </c>
      <c r="G14" s="176">
        <v>0</v>
      </c>
      <c r="H14" s="215">
        <f aca="true" t="shared" si="1" ref="H14:H44">+G14-C14</f>
        <v>0</v>
      </c>
    </row>
    <row r="15" spans="1:8" ht="9.75" customHeight="1">
      <c r="A15" s="174" t="s">
        <v>282</v>
      </c>
      <c r="B15" s="4"/>
      <c r="C15" s="176">
        <v>0</v>
      </c>
      <c r="D15" s="176">
        <v>0</v>
      </c>
      <c r="E15" s="176">
        <f t="shared" si="0"/>
        <v>0</v>
      </c>
      <c r="F15" s="176">
        <v>0</v>
      </c>
      <c r="G15" s="176">
        <v>0</v>
      </c>
      <c r="H15" s="215">
        <f t="shared" si="1"/>
        <v>0</v>
      </c>
    </row>
    <row r="16" spans="1:8" ht="9.75" customHeight="1">
      <c r="A16" s="174" t="s">
        <v>283</v>
      </c>
      <c r="B16" s="4"/>
      <c r="C16" s="176">
        <v>461940770</v>
      </c>
      <c r="D16" s="176">
        <v>125730394.37</v>
      </c>
      <c r="E16" s="176">
        <f t="shared" si="0"/>
        <v>587671164.37</v>
      </c>
      <c r="F16" s="176">
        <v>587671164.37</v>
      </c>
      <c r="G16" s="176">
        <v>587671164.37</v>
      </c>
      <c r="H16" s="215">
        <f t="shared" si="1"/>
        <v>125730394.37</v>
      </c>
    </row>
    <row r="17" spans="1:8" ht="9.75" customHeight="1">
      <c r="A17" s="174" t="s">
        <v>284</v>
      </c>
      <c r="B17" s="4"/>
      <c r="C17" s="176">
        <v>28686577</v>
      </c>
      <c r="D17" s="176">
        <v>1840013.19</v>
      </c>
      <c r="E17" s="176">
        <f t="shared" si="0"/>
        <v>30526590.19</v>
      </c>
      <c r="F17" s="176">
        <v>32041655.25</v>
      </c>
      <c r="G17" s="176">
        <v>32041655.25</v>
      </c>
      <c r="H17" s="215">
        <f t="shared" si="1"/>
        <v>3355078.25</v>
      </c>
    </row>
    <row r="18" spans="1:8" ht="9.75" customHeight="1">
      <c r="A18" s="174" t="s">
        <v>285</v>
      </c>
      <c r="B18" s="4"/>
      <c r="C18" s="176">
        <v>91613258</v>
      </c>
      <c r="D18" s="176">
        <v>285944590.92</v>
      </c>
      <c r="E18" s="176">
        <f t="shared" si="0"/>
        <v>377557848.92</v>
      </c>
      <c r="F18" s="176">
        <v>378868291.14</v>
      </c>
      <c r="G18" s="176">
        <v>378868291.14</v>
      </c>
      <c r="H18" s="215">
        <f t="shared" si="1"/>
        <v>287255033.14</v>
      </c>
    </row>
    <row r="19" spans="1:8" ht="9.75" customHeight="1">
      <c r="A19" s="174" t="s">
        <v>286</v>
      </c>
      <c r="B19" s="4"/>
      <c r="C19" s="176">
        <v>237939349</v>
      </c>
      <c r="D19" s="176">
        <v>-110039269.06</v>
      </c>
      <c r="E19" s="176">
        <f t="shared" si="0"/>
        <v>127900079.94</v>
      </c>
      <c r="F19" s="176">
        <v>127900079.94</v>
      </c>
      <c r="G19" s="176">
        <v>127900079.94</v>
      </c>
      <c r="H19" s="215">
        <f t="shared" si="1"/>
        <v>-110039269.06</v>
      </c>
    </row>
    <row r="20" spans="1:8" s="195" customFormat="1" ht="9.75" customHeight="1">
      <c r="A20" s="174" t="s">
        <v>287</v>
      </c>
      <c r="B20" s="194"/>
      <c r="C20" s="176">
        <f aca="true" t="shared" si="2" ref="C20:H20">SUM(C21:C31)</f>
        <v>10207586077</v>
      </c>
      <c r="D20" s="176">
        <f t="shared" si="2"/>
        <v>1269385381.03</v>
      </c>
      <c r="E20" s="176">
        <f>+C20+D20</f>
        <v>11476971458.03</v>
      </c>
      <c r="F20" s="176">
        <f>SUM(F21:F32)</f>
        <v>11476971458.03</v>
      </c>
      <c r="G20" s="176">
        <f>SUM(G21:G32)</f>
        <v>11476971458.03</v>
      </c>
      <c r="H20" s="176">
        <f t="shared" si="2"/>
        <v>1269385381.0300007</v>
      </c>
    </row>
    <row r="21" spans="1:8" ht="9.75" customHeight="1">
      <c r="A21" s="216" t="s">
        <v>288</v>
      </c>
      <c r="B21" s="4"/>
      <c r="C21" s="176">
        <v>7492467594</v>
      </c>
      <c r="D21" s="176">
        <v>1372151981.03</v>
      </c>
      <c r="E21" s="176">
        <f>+C21+D21</f>
        <v>8864619575.03</v>
      </c>
      <c r="F21" s="176">
        <v>8864619575.03</v>
      </c>
      <c r="G21" s="176">
        <v>8864619575.03</v>
      </c>
      <c r="H21" s="215">
        <f t="shared" si="1"/>
        <v>1372151981.0300007</v>
      </c>
    </row>
    <row r="22" spans="1:8" ht="9.75" customHeight="1">
      <c r="A22" s="216" t="s">
        <v>289</v>
      </c>
      <c r="B22" s="4"/>
      <c r="C22" s="176">
        <v>604667887</v>
      </c>
      <c r="D22" s="176">
        <v>-32440455</v>
      </c>
      <c r="E22" s="176">
        <f aca="true" t="shared" si="3" ref="E22:E30">+C22+D22</f>
        <v>572227432</v>
      </c>
      <c r="F22" s="176">
        <v>572227432</v>
      </c>
      <c r="G22" s="176">
        <v>572227432</v>
      </c>
      <c r="H22" s="215">
        <f t="shared" si="1"/>
        <v>-32440455</v>
      </c>
    </row>
    <row r="23" spans="1:8" ht="9.75" customHeight="1">
      <c r="A23" s="216" t="s">
        <v>290</v>
      </c>
      <c r="B23" s="4"/>
      <c r="C23" s="176">
        <v>420326886</v>
      </c>
      <c r="D23" s="176">
        <v>-84639879</v>
      </c>
      <c r="E23" s="176">
        <f t="shared" si="3"/>
        <v>335687007</v>
      </c>
      <c r="F23" s="176">
        <v>335687007</v>
      </c>
      <c r="G23" s="176">
        <v>335687007</v>
      </c>
      <c r="H23" s="215">
        <f t="shared" si="1"/>
        <v>-84639879</v>
      </c>
    </row>
    <row r="24" spans="1:8" ht="9.75" customHeight="1">
      <c r="A24" s="216" t="s">
        <v>291</v>
      </c>
      <c r="B24" s="4"/>
      <c r="C24" s="176">
        <v>388884231</v>
      </c>
      <c r="D24" s="176">
        <v>-285342521</v>
      </c>
      <c r="E24" s="176">
        <f t="shared" si="3"/>
        <v>103541710</v>
      </c>
      <c r="F24" s="176">
        <v>103541710</v>
      </c>
      <c r="G24" s="176">
        <v>103541710</v>
      </c>
      <c r="H24" s="215">
        <f t="shared" si="1"/>
        <v>-285342521</v>
      </c>
    </row>
    <row r="25" spans="1:8" ht="9.75" customHeight="1">
      <c r="A25" s="216" t="s">
        <v>292</v>
      </c>
      <c r="B25" s="4"/>
      <c r="C25" s="176">
        <v>0</v>
      </c>
      <c r="D25" s="176">
        <v>0</v>
      </c>
      <c r="E25" s="176">
        <f t="shared" si="3"/>
        <v>0</v>
      </c>
      <c r="F25" s="176">
        <v>0</v>
      </c>
      <c r="G25" s="176">
        <v>0</v>
      </c>
      <c r="H25" s="215">
        <f t="shared" si="1"/>
        <v>0</v>
      </c>
    </row>
    <row r="26" spans="1:8" ht="9.75" customHeight="1">
      <c r="A26" s="216" t="s">
        <v>293</v>
      </c>
      <c r="B26" s="4"/>
      <c r="C26" s="176">
        <v>153029680</v>
      </c>
      <c r="D26" s="176">
        <v>-9627423</v>
      </c>
      <c r="E26" s="176">
        <f t="shared" si="3"/>
        <v>143402257</v>
      </c>
      <c r="F26" s="176">
        <v>143402257</v>
      </c>
      <c r="G26" s="176">
        <v>143402257</v>
      </c>
      <c r="H26" s="215">
        <f t="shared" si="1"/>
        <v>-9627423</v>
      </c>
    </row>
    <row r="27" spans="1:8" ht="9.75" customHeight="1">
      <c r="A27" s="216" t="s">
        <v>294</v>
      </c>
      <c r="B27" s="4"/>
      <c r="C27" s="176">
        <v>0</v>
      </c>
      <c r="D27" s="176">
        <v>0</v>
      </c>
      <c r="E27" s="176">
        <f t="shared" si="3"/>
        <v>0</v>
      </c>
      <c r="F27" s="176">
        <v>0</v>
      </c>
      <c r="G27" s="176">
        <v>0</v>
      </c>
      <c r="H27" s="215">
        <f t="shared" si="1"/>
        <v>0</v>
      </c>
    </row>
    <row r="28" spans="1:8" ht="9.75" customHeight="1">
      <c r="A28" s="216" t="s">
        <v>295</v>
      </c>
      <c r="B28" s="4"/>
      <c r="C28" s="176">
        <v>0</v>
      </c>
      <c r="D28" s="176">
        <v>0</v>
      </c>
      <c r="E28" s="176">
        <f t="shared" si="3"/>
        <v>0</v>
      </c>
      <c r="F28" s="176">
        <v>0</v>
      </c>
      <c r="G28" s="176">
        <v>0</v>
      </c>
      <c r="H28" s="215">
        <f t="shared" si="1"/>
        <v>0</v>
      </c>
    </row>
    <row r="29" spans="1:8" ht="9.75" customHeight="1">
      <c r="A29" s="216" t="s">
        <v>296</v>
      </c>
      <c r="B29" s="4"/>
      <c r="C29" s="176">
        <v>265620642</v>
      </c>
      <c r="D29" s="176">
        <v>-35835481</v>
      </c>
      <c r="E29" s="176">
        <f t="shared" si="3"/>
        <v>229785161</v>
      </c>
      <c r="F29" s="176">
        <v>229785161</v>
      </c>
      <c r="G29" s="176">
        <v>229785161</v>
      </c>
      <c r="H29" s="215">
        <f t="shared" si="1"/>
        <v>-35835481</v>
      </c>
    </row>
    <row r="30" spans="1:8" ht="9.75" customHeight="1">
      <c r="A30" s="216" t="s">
        <v>297</v>
      </c>
      <c r="B30" s="4"/>
      <c r="C30" s="176">
        <v>882589157</v>
      </c>
      <c r="D30" s="176">
        <v>-189835267</v>
      </c>
      <c r="E30" s="176">
        <f t="shared" si="3"/>
        <v>692753890</v>
      </c>
      <c r="F30" s="176">
        <v>692753890</v>
      </c>
      <c r="G30" s="176">
        <v>692753890</v>
      </c>
      <c r="H30" s="215">
        <f t="shared" si="1"/>
        <v>-189835267</v>
      </c>
    </row>
    <row r="31" spans="1:8" ht="9.75" customHeight="1">
      <c r="A31" s="217" t="s">
        <v>298</v>
      </c>
      <c r="B31" s="4"/>
      <c r="C31" s="218">
        <v>0</v>
      </c>
      <c r="D31" s="176">
        <v>534954426</v>
      </c>
      <c r="E31" s="218">
        <f>+C31+D31</f>
        <v>534954426</v>
      </c>
      <c r="F31" s="218">
        <v>534954426</v>
      </c>
      <c r="G31" s="218">
        <v>534954426</v>
      </c>
      <c r="H31" s="218">
        <f t="shared" si="1"/>
        <v>534954426</v>
      </c>
    </row>
    <row r="32" spans="1:8" ht="9.75" customHeight="1">
      <c r="A32" s="217"/>
      <c r="B32" s="4"/>
      <c r="C32" s="218"/>
      <c r="D32" s="176">
        <v>0</v>
      </c>
      <c r="E32" s="218"/>
      <c r="F32" s="218"/>
      <c r="G32" s="218"/>
      <c r="H32" s="218">
        <f t="shared" si="1"/>
        <v>0</v>
      </c>
    </row>
    <row r="33" spans="1:10" ht="9.75" customHeight="1">
      <c r="A33" s="174" t="s">
        <v>299</v>
      </c>
      <c r="B33" s="4"/>
      <c r="C33" s="176">
        <f aca="true" t="shared" si="4" ref="C33:H33">SUM(C34:C38)</f>
        <v>570497246</v>
      </c>
      <c r="D33" s="176">
        <f t="shared" si="4"/>
        <v>1225126166.72</v>
      </c>
      <c r="E33" s="176">
        <f t="shared" si="4"/>
        <v>1795623412.72</v>
      </c>
      <c r="F33" s="176">
        <f t="shared" si="4"/>
        <v>1299542450.72</v>
      </c>
      <c r="G33" s="176">
        <f t="shared" si="4"/>
        <v>1299542450.72</v>
      </c>
      <c r="H33" s="176">
        <f t="shared" si="4"/>
        <v>729045204.7199999</v>
      </c>
      <c r="I33" s="83"/>
      <c r="J33" s="83"/>
    </row>
    <row r="34" spans="1:8" ht="9.75" customHeight="1">
      <c r="A34" s="216" t="s">
        <v>300</v>
      </c>
      <c r="B34" s="4"/>
      <c r="C34" s="176">
        <v>0</v>
      </c>
      <c r="D34" s="176">
        <v>0</v>
      </c>
      <c r="E34" s="176">
        <f aca="true" t="shared" si="5" ref="E34:E41">+C34+D34</f>
        <v>0</v>
      </c>
      <c r="F34" s="176">
        <v>0</v>
      </c>
      <c r="G34" s="176">
        <v>0</v>
      </c>
      <c r="H34" s="215">
        <f t="shared" si="1"/>
        <v>0</v>
      </c>
    </row>
    <row r="35" spans="1:8" ht="9.75" customHeight="1">
      <c r="A35" s="216" t="s">
        <v>301</v>
      </c>
      <c r="B35" s="4"/>
      <c r="C35" s="176">
        <v>12592248</v>
      </c>
      <c r="D35" s="176">
        <v>0</v>
      </c>
      <c r="E35" s="176">
        <f t="shared" si="5"/>
        <v>12592248</v>
      </c>
      <c r="F35" s="176">
        <v>12592248</v>
      </c>
      <c r="G35" s="176">
        <v>12592248</v>
      </c>
      <c r="H35" s="215">
        <f t="shared" si="1"/>
        <v>0</v>
      </c>
    </row>
    <row r="36" spans="1:8" ht="9.75" customHeight="1">
      <c r="A36" s="216" t="s">
        <v>302</v>
      </c>
      <c r="B36" s="4"/>
      <c r="C36" s="176">
        <v>53130978</v>
      </c>
      <c r="D36" s="176">
        <v>33968715.41</v>
      </c>
      <c r="E36" s="176">
        <f t="shared" si="5"/>
        <v>87099693.41</v>
      </c>
      <c r="F36" s="176">
        <v>87099693.41</v>
      </c>
      <c r="G36" s="176">
        <v>87099693.41</v>
      </c>
      <c r="H36" s="215">
        <f t="shared" si="1"/>
        <v>33968715.41</v>
      </c>
    </row>
    <row r="37" spans="1:8" ht="9.75" customHeight="1">
      <c r="A37" s="216" t="s">
        <v>303</v>
      </c>
      <c r="B37" s="4"/>
      <c r="C37" s="176">
        <v>8661066</v>
      </c>
      <c r="D37" s="176">
        <v>452593</v>
      </c>
      <c r="E37" s="176">
        <f t="shared" si="5"/>
        <v>9113659</v>
      </c>
      <c r="F37" s="176">
        <v>9113659</v>
      </c>
      <c r="G37" s="176">
        <v>9113659</v>
      </c>
      <c r="H37" s="215">
        <f t="shared" si="1"/>
        <v>452593</v>
      </c>
    </row>
    <row r="38" spans="1:8" ht="9.75" customHeight="1">
      <c r="A38" s="216" t="s">
        <v>304</v>
      </c>
      <c r="B38" s="4"/>
      <c r="C38" s="176">
        <v>496112954</v>
      </c>
      <c r="D38" s="176">
        <v>1190704858.31</v>
      </c>
      <c r="E38" s="176">
        <f t="shared" si="5"/>
        <v>1686817812.31</v>
      </c>
      <c r="F38" s="176">
        <v>1190736850.31</v>
      </c>
      <c r="G38" s="176">
        <v>1190736850.31</v>
      </c>
      <c r="H38" s="176">
        <f t="shared" si="1"/>
        <v>694623896.31</v>
      </c>
    </row>
    <row r="39" spans="1:8" ht="9.75" customHeight="1">
      <c r="A39" s="174" t="s">
        <v>305</v>
      </c>
      <c r="B39" s="4"/>
      <c r="C39" s="176">
        <v>0</v>
      </c>
      <c r="D39" s="176">
        <v>0</v>
      </c>
      <c r="E39" s="176">
        <f t="shared" si="5"/>
        <v>0</v>
      </c>
      <c r="F39" s="176">
        <v>0</v>
      </c>
      <c r="G39" s="176">
        <v>0</v>
      </c>
      <c r="H39" s="215">
        <f t="shared" si="1"/>
        <v>0</v>
      </c>
    </row>
    <row r="40" spans="1:8" ht="9.75" customHeight="1">
      <c r="A40" s="174" t="s">
        <v>306</v>
      </c>
      <c r="B40" s="4"/>
      <c r="C40" s="176">
        <f>+C41</f>
        <v>0</v>
      </c>
      <c r="D40" s="176">
        <f>+D41</f>
        <v>0</v>
      </c>
      <c r="E40" s="176">
        <f>+E41</f>
        <v>0</v>
      </c>
      <c r="F40" s="176">
        <f>+F41</f>
        <v>0</v>
      </c>
      <c r="G40" s="176">
        <f>+G41</f>
        <v>0</v>
      </c>
      <c r="H40" s="215">
        <f t="shared" si="1"/>
        <v>0</v>
      </c>
    </row>
    <row r="41" spans="1:8" ht="9.75" customHeight="1">
      <c r="A41" s="216" t="s">
        <v>307</v>
      </c>
      <c r="B41" s="4"/>
      <c r="C41" s="176">
        <v>0</v>
      </c>
      <c r="D41" s="176">
        <v>0</v>
      </c>
      <c r="E41" s="176">
        <f t="shared" si="5"/>
        <v>0</v>
      </c>
      <c r="F41" s="176">
        <v>0</v>
      </c>
      <c r="G41" s="176">
        <v>0</v>
      </c>
      <c r="H41" s="215">
        <f>+G41-C41</f>
        <v>0</v>
      </c>
    </row>
    <row r="42" spans="1:8" ht="9.75" customHeight="1">
      <c r="A42" s="174" t="s">
        <v>308</v>
      </c>
      <c r="B42" s="4"/>
      <c r="C42" s="176">
        <f>SUM(C43:C44)</f>
        <v>0</v>
      </c>
      <c r="D42" s="176">
        <f>SUM(D43:D44)</f>
        <v>0</v>
      </c>
      <c r="E42" s="176">
        <f>SUM(E43:E44)</f>
        <v>0</v>
      </c>
      <c r="F42" s="176">
        <f>SUM(F43:F44)</f>
        <v>0</v>
      </c>
      <c r="G42" s="176">
        <f>SUM(G43:G44)</f>
        <v>0</v>
      </c>
      <c r="H42" s="215">
        <f t="shared" si="1"/>
        <v>0</v>
      </c>
    </row>
    <row r="43" spans="1:8" ht="9.75" customHeight="1">
      <c r="A43" s="216" t="s">
        <v>309</v>
      </c>
      <c r="B43" s="4"/>
      <c r="C43" s="176">
        <v>0</v>
      </c>
      <c r="D43" s="176">
        <v>0</v>
      </c>
      <c r="E43" s="176">
        <v>0</v>
      </c>
      <c r="F43" s="176">
        <v>0</v>
      </c>
      <c r="G43" s="176">
        <v>0</v>
      </c>
      <c r="H43" s="215">
        <f t="shared" si="1"/>
        <v>0</v>
      </c>
    </row>
    <row r="44" spans="1:8" ht="9.75" customHeight="1">
      <c r="A44" s="216" t="s">
        <v>310</v>
      </c>
      <c r="B44" s="4"/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215">
        <f t="shared" si="1"/>
        <v>0</v>
      </c>
    </row>
    <row r="45" spans="1:10" ht="9.75" customHeight="1">
      <c r="A45" s="219" t="s">
        <v>311</v>
      </c>
      <c r="B45" s="4"/>
      <c r="C45" s="173">
        <f>+C13+C14+C15+C16+C17+C18+C19+C20+C33+C39+C40+C42</f>
        <v>13176603269</v>
      </c>
      <c r="D45" s="173">
        <f>+D13+D14+D15+D16+D17+D18+D19+D20+D33+D39+D40+D42</f>
        <v>3355592039.84</v>
      </c>
      <c r="E45" s="173">
        <f>+E13+E14+E15+E16+E17+E18+E19+E20+E33+E39+E40+E42</f>
        <v>16532195308.84</v>
      </c>
      <c r="F45" s="173">
        <f>+F13+F14+F15+F16+F17+F18+F19+F20+F33+F39+F40+F42</f>
        <v>16038939854.12</v>
      </c>
      <c r="G45" s="173">
        <f>+G13+G14+G15+G16+G17+G18+G19+G20+G33+G39+G40+G42</f>
        <v>16038939854.12</v>
      </c>
      <c r="H45" s="220">
        <f>+G45-C45</f>
        <v>2862336585.120001</v>
      </c>
      <c r="J45" s="83"/>
    </row>
    <row r="46" spans="1:8" ht="13.2">
      <c r="A46" s="219"/>
      <c r="B46" s="4"/>
      <c r="C46" s="4"/>
      <c r="D46" s="4"/>
      <c r="E46" s="176"/>
      <c r="F46" s="4"/>
      <c r="G46" s="4"/>
      <c r="H46" s="2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3"/>
    </row>
    <row r="48" spans="1:8" ht="13.2">
      <c r="A48" s="171" t="s">
        <v>312</v>
      </c>
      <c r="B48" s="4"/>
      <c r="C48" s="222"/>
      <c r="D48" s="222"/>
      <c r="E48" s="222"/>
      <c r="F48" s="222"/>
      <c r="G48" s="222"/>
      <c r="H48" s="220">
        <f>+H45</f>
        <v>2862336585.120001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1" t="s">
        <v>313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4" t="s">
        <v>314</v>
      </c>
      <c r="B52" s="4"/>
      <c r="C52" s="176">
        <f aca="true" t="shared" si="6" ref="C52:H52">SUM(C53:C60)</f>
        <v>12485713523</v>
      </c>
      <c r="D52" s="176">
        <f t="shared" si="6"/>
        <v>459553424.50999993</v>
      </c>
      <c r="E52" s="176">
        <f t="shared" si="6"/>
        <v>12945266947.51</v>
      </c>
      <c r="F52" s="176">
        <f t="shared" si="6"/>
        <v>12945266947.51</v>
      </c>
      <c r="G52" s="176">
        <f t="shared" si="6"/>
        <v>12945266947.51</v>
      </c>
      <c r="H52" s="215">
        <f t="shared" si="6"/>
        <v>459553424.5099996</v>
      </c>
    </row>
    <row r="53" spans="1:8" ht="9.75" customHeight="1">
      <c r="A53" s="216" t="s">
        <v>315</v>
      </c>
      <c r="B53" s="4"/>
      <c r="C53" s="223">
        <v>6232927340</v>
      </c>
      <c r="D53" s="176">
        <v>382067754.03</v>
      </c>
      <c r="E53" s="223">
        <f>+C53+D53</f>
        <v>6614995094.03</v>
      </c>
      <c r="F53" s="223">
        <v>6614995094.03</v>
      </c>
      <c r="G53" s="223">
        <v>6614995094.03</v>
      </c>
      <c r="H53" s="224">
        <f>+G53-C53</f>
        <v>382067754.02999973</v>
      </c>
    </row>
    <row r="54" spans="1:8" ht="9.75" customHeight="1">
      <c r="A54" s="216" t="s">
        <v>316</v>
      </c>
      <c r="B54" s="4"/>
      <c r="C54" s="176">
        <v>2192358764</v>
      </c>
      <c r="D54" s="176">
        <v>39217605.37</v>
      </c>
      <c r="E54" s="223">
        <f aca="true" t="shared" si="7" ref="E54:E60">+C54+D54</f>
        <v>2231576369.37</v>
      </c>
      <c r="F54" s="176">
        <v>2231576369.37</v>
      </c>
      <c r="G54" s="176">
        <v>2231576369.37</v>
      </c>
      <c r="H54" s="215">
        <f>+G54-C54</f>
        <v>39217605.369999886</v>
      </c>
    </row>
    <row r="55" spans="1:8" ht="9.75" customHeight="1">
      <c r="A55" s="216" t="s">
        <v>317</v>
      </c>
      <c r="B55" s="4"/>
      <c r="C55" s="176">
        <v>1406966639</v>
      </c>
      <c r="D55" s="176">
        <v>0</v>
      </c>
      <c r="E55" s="223">
        <f t="shared" si="7"/>
        <v>1406966639</v>
      </c>
      <c r="F55" s="176">
        <v>1406966639</v>
      </c>
      <c r="G55" s="176">
        <v>1406966639</v>
      </c>
      <c r="H55" s="215">
        <f aca="true" t="shared" si="8" ref="H55:H60">+G55-C55</f>
        <v>0</v>
      </c>
    </row>
    <row r="56" spans="1:8" ht="20.25" customHeight="1">
      <c r="A56" s="216" t="s">
        <v>318</v>
      </c>
      <c r="B56" s="4"/>
      <c r="C56" s="223">
        <v>1101061858</v>
      </c>
      <c r="D56" s="176">
        <v>-8626981</v>
      </c>
      <c r="E56" s="223">
        <f t="shared" si="7"/>
        <v>1092434877</v>
      </c>
      <c r="F56" s="223">
        <v>1092434877</v>
      </c>
      <c r="G56" s="223">
        <v>1092434877</v>
      </c>
      <c r="H56" s="224">
        <f t="shared" si="8"/>
        <v>-8626981</v>
      </c>
    </row>
    <row r="57" spans="1:8" ht="9.75" customHeight="1">
      <c r="A57" s="216" t="s">
        <v>319</v>
      </c>
      <c r="B57" s="4"/>
      <c r="C57" s="176">
        <v>477563081</v>
      </c>
      <c r="D57" s="176">
        <v>67073684.91</v>
      </c>
      <c r="E57" s="223">
        <f t="shared" si="7"/>
        <v>544636765.91</v>
      </c>
      <c r="F57" s="176">
        <v>544636765.91</v>
      </c>
      <c r="G57" s="176">
        <v>544636765.91</v>
      </c>
      <c r="H57" s="215">
        <f t="shared" si="8"/>
        <v>67073684.90999997</v>
      </c>
    </row>
    <row r="58" spans="1:8" ht="9.75" customHeight="1">
      <c r="A58" s="216" t="s">
        <v>320</v>
      </c>
      <c r="B58" s="4"/>
      <c r="C58" s="223">
        <v>132402270</v>
      </c>
      <c r="D58" s="176">
        <v>4295091.2</v>
      </c>
      <c r="E58" s="223">
        <f t="shared" si="7"/>
        <v>136697361.2</v>
      </c>
      <c r="F58" s="223">
        <v>136697361.2</v>
      </c>
      <c r="G58" s="223">
        <v>136697361.2</v>
      </c>
      <c r="H58" s="224">
        <f t="shared" si="8"/>
        <v>4295091.199999988</v>
      </c>
    </row>
    <row r="59" spans="1:8" ht="22.5" customHeight="1">
      <c r="A59" s="216" t="s">
        <v>321</v>
      </c>
      <c r="B59" s="4"/>
      <c r="C59" s="223">
        <v>203624653</v>
      </c>
      <c r="D59" s="223">
        <v>10103513</v>
      </c>
      <c r="E59" s="223">
        <f t="shared" si="7"/>
        <v>213728166</v>
      </c>
      <c r="F59" s="223">
        <v>213728166</v>
      </c>
      <c r="G59" s="223">
        <v>213728166</v>
      </c>
      <c r="H59" s="224">
        <f t="shared" si="8"/>
        <v>10103513</v>
      </c>
    </row>
    <row r="60" spans="1:8" ht="21" customHeight="1">
      <c r="A60" s="225" t="s">
        <v>322</v>
      </c>
      <c r="B60" s="4"/>
      <c r="C60" s="223">
        <v>738808918</v>
      </c>
      <c r="D60" s="223">
        <v>-34577243</v>
      </c>
      <c r="E60" s="223">
        <f t="shared" si="7"/>
        <v>704231675</v>
      </c>
      <c r="F60" s="223">
        <v>704231675</v>
      </c>
      <c r="G60" s="223">
        <v>704231675</v>
      </c>
      <c r="H60" s="224">
        <f t="shared" si="8"/>
        <v>-34577243</v>
      </c>
    </row>
    <row r="61" spans="1:8" ht="9.75" customHeight="1">
      <c r="A61" s="174" t="s">
        <v>323</v>
      </c>
      <c r="B61" s="4"/>
      <c r="C61" s="176">
        <f aca="true" t="shared" si="9" ref="C61:H61">SUM(C62:C65)</f>
        <v>2564269037</v>
      </c>
      <c r="D61" s="176">
        <f t="shared" si="9"/>
        <v>2673048134.32</v>
      </c>
      <c r="E61" s="176">
        <f t="shared" si="9"/>
        <v>5237317171.32</v>
      </c>
      <c r="F61" s="176">
        <f t="shared" si="9"/>
        <v>5894779592.91</v>
      </c>
      <c r="G61" s="176">
        <f t="shared" si="9"/>
        <v>5894779592.91</v>
      </c>
      <c r="H61" s="215">
        <f t="shared" si="9"/>
        <v>3330510555.91</v>
      </c>
    </row>
    <row r="62" spans="1:8" ht="9.75" customHeight="1">
      <c r="A62" s="216" t="s">
        <v>324</v>
      </c>
      <c r="B62" s="4"/>
      <c r="C62" s="176">
        <v>0</v>
      </c>
      <c r="D62" s="176">
        <v>0</v>
      </c>
      <c r="E62" s="176">
        <v>0</v>
      </c>
      <c r="F62" s="223">
        <v>0</v>
      </c>
      <c r="G62" s="176">
        <v>0</v>
      </c>
      <c r="H62" s="215">
        <f>+G62-C62</f>
        <v>0</v>
      </c>
    </row>
    <row r="63" spans="1:8" ht="9.75" customHeight="1">
      <c r="A63" s="216" t="s">
        <v>325</v>
      </c>
      <c r="B63" s="4"/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215">
        <f>+G63-C63</f>
        <v>0</v>
      </c>
    </row>
    <row r="64" spans="1:8" ht="9.75" customHeight="1">
      <c r="A64" s="216" t="s">
        <v>326</v>
      </c>
      <c r="B64" s="4"/>
      <c r="C64" s="176">
        <v>0</v>
      </c>
      <c r="D64" s="176">
        <v>0</v>
      </c>
      <c r="E64" s="176">
        <v>0</v>
      </c>
      <c r="F64" s="176">
        <v>0</v>
      </c>
      <c r="G64" s="176">
        <v>0</v>
      </c>
      <c r="H64" s="215">
        <f>+G64-C64</f>
        <v>0</v>
      </c>
    </row>
    <row r="65" spans="1:8" ht="9.75" customHeight="1">
      <c r="A65" s="216" t="s">
        <v>327</v>
      </c>
      <c r="B65" s="4"/>
      <c r="C65" s="176">
        <v>2564269037</v>
      </c>
      <c r="D65" s="176">
        <v>2673048134.32</v>
      </c>
      <c r="E65" s="176">
        <f>+C65+D65</f>
        <v>5237317171.32</v>
      </c>
      <c r="F65" s="176">
        <v>5894779592.91</v>
      </c>
      <c r="G65" s="176">
        <v>5894779592.91</v>
      </c>
      <c r="H65" s="215">
        <f>+G65-C65</f>
        <v>3330510555.91</v>
      </c>
    </row>
    <row r="66" spans="1:8" ht="9.75" customHeight="1">
      <c r="A66" s="174" t="s">
        <v>328</v>
      </c>
      <c r="B66" s="4"/>
      <c r="C66" s="176">
        <f aca="true" t="shared" si="10" ref="C66:H66">+C67+C68</f>
        <v>0</v>
      </c>
      <c r="D66" s="176">
        <f t="shared" si="10"/>
        <v>0</v>
      </c>
      <c r="E66" s="176">
        <f t="shared" si="10"/>
        <v>0</v>
      </c>
      <c r="F66" s="176">
        <f>+F67+F68</f>
        <v>0</v>
      </c>
      <c r="G66" s="176">
        <f t="shared" si="10"/>
        <v>0</v>
      </c>
      <c r="H66" s="215">
        <f t="shared" si="10"/>
        <v>0</v>
      </c>
    </row>
    <row r="67" spans="1:8" ht="21.75" customHeight="1">
      <c r="A67" s="216" t="s">
        <v>329</v>
      </c>
      <c r="B67" s="4"/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4">
        <f>+G67-C67</f>
        <v>0</v>
      </c>
    </row>
    <row r="68" spans="1:8" ht="9.75" customHeight="1">
      <c r="A68" s="216" t="s">
        <v>330</v>
      </c>
      <c r="B68" s="4"/>
      <c r="C68" s="176">
        <v>0</v>
      </c>
      <c r="D68" s="176">
        <v>0</v>
      </c>
      <c r="E68" s="176">
        <v>0</v>
      </c>
      <c r="F68" s="176">
        <v>0</v>
      </c>
      <c r="G68" s="176">
        <v>0</v>
      </c>
      <c r="H68" s="215">
        <f>+G68-C68</f>
        <v>0</v>
      </c>
    </row>
    <row r="69" spans="1:8" ht="22.5" customHeight="1">
      <c r="A69" s="174" t="s">
        <v>331</v>
      </c>
      <c r="B69" s="4"/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4">
        <f>+G69-C69</f>
        <v>0</v>
      </c>
    </row>
    <row r="70" spans="1:8" ht="9.75" customHeight="1">
      <c r="A70" s="174" t="s">
        <v>332</v>
      </c>
      <c r="B70" s="4"/>
      <c r="C70" s="176">
        <v>0</v>
      </c>
      <c r="D70" s="176">
        <v>0</v>
      </c>
      <c r="E70" s="176">
        <v>0</v>
      </c>
      <c r="F70" s="176">
        <v>0</v>
      </c>
      <c r="G70" s="176">
        <v>0</v>
      </c>
      <c r="H70" s="215">
        <f>+G70-C70</f>
        <v>0</v>
      </c>
    </row>
    <row r="71" spans="1:8" ht="9.75" customHeight="1">
      <c r="A71" s="219" t="s">
        <v>333</v>
      </c>
      <c r="B71" s="4"/>
      <c r="C71" s="220">
        <f aca="true" t="shared" si="11" ref="C71:H71">+C52+C61+C66+C69+C70</f>
        <v>15049982560</v>
      </c>
      <c r="D71" s="220">
        <f t="shared" si="11"/>
        <v>3132601558.83</v>
      </c>
      <c r="E71" s="220">
        <f t="shared" si="11"/>
        <v>18182584118.83</v>
      </c>
      <c r="F71" s="220">
        <f>+F52+F61+F66+F69+F70</f>
        <v>18840046540.42</v>
      </c>
      <c r="G71" s="220">
        <f>+G52+G61+G66+G69+G70</f>
        <v>18840046540.42</v>
      </c>
      <c r="H71" s="220">
        <f t="shared" si="11"/>
        <v>3790063980.4199996</v>
      </c>
    </row>
    <row r="72" spans="1:8" ht="3" customHeight="1">
      <c r="A72" s="219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1" t="s">
        <v>334</v>
      </c>
      <c r="B74" s="4"/>
      <c r="C74" s="220">
        <f aca="true" t="shared" si="12" ref="C74:H74">+C76</f>
        <v>0</v>
      </c>
      <c r="D74" s="220">
        <f t="shared" si="12"/>
        <v>0</v>
      </c>
      <c r="E74" s="220">
        <f t="shared" si="12"/>
        <v>0</v>
      </c>
      <c r="F74" s="220">
        <f t="shared" si="12"/>
        <v>0</v>
      </c>
      <c r="G74" s="220">
        <f t="shared" si="12"/>
        <v>0</v>
      </c>
      <c r="H74" s="220">
        <f t="shared" si="12"/>
        <v>0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3.2">
      <c r="A76" s="174" t="s">
        <v>335</v>
      </c>
      <c r="B76" s="4"/>
      <c r="C76" s="176">
        <v>0</v>
      </c>
      <c r="D76" s="176">
        <v>0</v>
      </c>
      <c r="E76" s="176">
        <f>+C76+D76</f>
        <v>0</v>
      </c>
      <c r="F76" s="176">
        <v>0</v>
      </c>
      <c r="G76" s="176">
        <v>0</v>
      </c>
      <c r="H76" s="215">
        <f>+G76-C76</f>
        <v>0</v>
      </c>
    </row>
    <row r="77" spans="1:8" s="230" customFormat="1" ht="13.5" customHeight="1">
      <c r="A77" s="226" t="s">
        <v>336</v>
      </c>
      <c r="B77" s="227"/>
      <c r="C77" s="228">
        <f aca="true" t="shared" si="13" ref="C77:H77">+C45+C71+C74</f>
        <v>28226585829</v>
      </c>
      <c r="D77" s="228">
        <f t="shared" si="13"/>
        <v>6488193598.67</v>
      </c>
      <c r="E77" s="228">
        <f t="shared" si="13"/>
        <v>34714779427.67</v>
      </c>
      <c r="F77" s="228">
        <f>+F45+F71+F74</f>
        <v>34878986394.54</v>
      </c>
      <c r="G77" s="228">
        <f>+G45+G71+G74</f>
        <v>34878986394.54</v>
      </c>
      <c r="H77" s="229">
        <f t="shared" si="13"/>
        <v>6652400565.540001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1" t="s">
        <v>337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2"/>
      <c r="B80" s="4"/>
      <c r="C80" s="4"/>
      <c r="D80" s="4"/>
      <c r="E80" s="4"/>
      <c r="F80" s="4"/>
      <c r="G80" s="4"/>
      <c r="H80" s="4"/>
    </row>
    <row r="81" spans="1:8" ht="9.75" customHeight="1">
      <c r="A81" s="233" t="s">
        <v>338</v>
      </c>
      <c r="B81" s="4"/>
      <c r="C81" s="176">
        <f>+C76</f>
        <v>0</v>
      </c>
      <c r="D81" s="176">
        <f>+D76</f>
        <v>0</v>
      </c>
      <c r="E81" s="176">
        <f>+E76</f>
        <v>0</v>
      </c>
      <c r="F81" s="176">
        <f>+F76</f>
        <v>0</v>
      </c>
      <c r="G81" s="176">
        <f>+G76</f>
        <v>0</v>
      </c>
      <c r="H81" s="215">
        <f>+G81-C81</f>
        <v>0</v>
      </c>
    </row>
    <row r="82" spans="1:8" ht="13.2">
      <c r="A82" s="233"/>
      <c r="B82" s="4"/>
      <c r="C82" s="4"/>
      <c r="D82" s="4"/>
      <c r="E82" s="4"/>
      <c r="F82" s="4"/>
      <c r="G82" s="4"/>
      <c r="H82" s="4"/>
    </row>
    <row r="83" spans="1:8" ht="9.75" customHeight="1">
      <c r="A83" s="233" t="s">
        <v>339</v>
      </c>
      <c r="B83" s="4"/>
      <c r="C83" s="176">
        <v>0</v>
      </c>
      <c r="D83" s="176">
        <v>0</v>
      </c>
      <c r="E83" s="176">
        <v>0</v>
      </c>
      <c r="F83" s="176">
        <v>0</v>
      </c>
      <c r="G83" s="176">
        <v>0</v>
      </c>
      <c r="H83" s="215">
        <f>+G83-C83</f>
        <v>0</v>
      </c>
    </row>
    <row r="84" spans="1:8" ht="13.2">
      <c r="A84" s="233"/>
      <c r="B84" s="4"/>
      <c r="C84" s="4"/>
      <c r="D84" s="4"/>
      <c r="E84" s="4"/>
      <c r="F84" s="4"/>
      <c r="G84" s="4"/>
      <c r="H84" s="4"/>
    </row>
    <row r="85" spans="1:8" ht="13.2">
      <c r="A85" s="234" t="s">
        <v>340</v>
      </c>
      <c r="B85" s="5"/>
      <c r="C85" s="235">
        <f>+C81+C83</f>
        <v>0</v>
      </c>
      <c r="D85" s="235">
        <f>+D83+D81</f>
        <v>0</v>
      </c>
      <c r="E85" s="235">
        <f>+E83+E81</f>
        <v>0</v>
      </c>
      <c r="F85" s="235">
        <f>+F83+F81</f>
        <v>0</v>
      </c>
      <c r="G85" s="235">
        <f>+G83+G81</f>
        <v>0</v>
      </c>
      <c r="H85" s="236">
        <f>+H83+H81</f>
        <v>0</v>
      </c>
    </row>
    <row r="86" ht="11.25" customHeight="1"/>
  </sheetData>
  <mergeCells count="19">
    <mergeCell ref="A45:A46"/>
    <mergeCell ref="A71:A72"/>
    <mergeCell ref="A81:A82"/>
    <mergeCell ref="A83:A84"/>
    <mergeCell ref="A31:A32"/>
    <mergeCell ref="C31:C32"/>
    <mergeCell ref="E31:E32"/>
    <mergeCell ref="F31:F32"/>
    <mergeCell ref="G31:G32"/>
    <mergeCell ref="H31:H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83"/>
  <sheetViews>
    <sheetView showGridLines="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.6" customHeight="1">
      <c r="A1" s="237" t="s">
        <v>341</v>
      </c>
      <c r="B1" s="238"/>
      <c r="C1" s="238"/>
      <c r="D1" s="238"/>
      <c r="E1" s="238"/>
      <c r="F1" s="238"/>
      <c r="G1" s="238"/>
      <c r="H1" s="238"/>
      <c r="I1" s="239"/>
    </row>
    <row r="2" spans="1:9" ht="11.4" customHeight="1">
      <c r="A2" s="240"/>
      <c r="B2" s="241"/>
      <c r="C2" s="241"/>
      <c r="D2" s="241"/>
      <c r="E2" s="241"/>
      <c r="F2" s="241"/>
      <c r="G2" s="241"/>
      <c r="H2" s="241"/>
      <c r="I2" s="242"/>
    </row>
    <row r="3" spans="1:9" ht="11.4" customHeight="1">
      <c r="A3" s="240"/>
      <c r="B3" s="241"/>
      <c r="C3" s="241"/>
      <c r="D3" s="241"/>
      <c r="E3" s="241"/>
      <c r="F3" s="241"/>
      <c r="G3" s="241"/>
      <c r="H3" s="241"/>
      <c r="I3" s="242"/>
    </row>
    <row r="4" spans="1:9" ht="11.4" customHeight="1">
      <c r="A4" s="240"/>
      <c r="B4" s="241"/>
      <c r="C4" s="241"/>
      <c r="D4" s="241"/>
      <c r="E4" s="241"/>
      <c r="F4" s="241"/>
      <c r="G4" s="241"/>
      <c r="H4" s="241"/>
      <c r="I4" s="242"/>
    </row>
    <row r="5" spans="1:9" ht="16.5" customHeight="1">
      <c r="A5" s="243"/>
      <c r="B5" s="244"/>
      <c r="C5" s="244"/>
      <c r="D5" s="244"/>
      <c r="E5" s="244"/>
      <c r="F5" s="244"/>
      <c r="G5" s="244"/>
      <c r="H5" s="244"/>
      <c r="I5" s="245"/>
    </row>
    <row r="6" spans="1:9" ht="13.2">
      <c r="A6" s="207" t="s">
        <v>0</v>
      </c>
      <c r="B6" s="246"/>
      <c r="C6" s="247" t="s">
        <v>342</v>
      </c>
      <c r="D6" s="247"/>
      <c r="E6" s="247"/>
      <c r="F6" s="247"/>
      <c r="G6" s="247"/>
      <c r="H6" s="248" t="s">
        <v>343</v>
      </c>
      <c r="I6" s="248"/>
    </row>
    <row r="7" spans="1:9" ht="13.2">
      <c r="A7" s="209"/>
      <c r="B7" s="249"/>
      <c r="C7" s="208" t="s">
        <v>344</v>
      </c>
      <c r="D7" s="247" t="s">
        <v>345</v>
      </c>
      <c r="E7" s="208" t="s">
        <v>346</v>
      </c>
      <c r="F7" s="208" t="s">
        <v>235</v>
      </c>
      <c r="G7" s="208" t="s">
        <v>252</v>
      </c>
      <c r="H7" s="248"/>
      <c r="I7" s="248"/>
    </row>
    <row r="8" spans="1:9" ht="13.2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251" t="s">
        <v>347</v>
      </c>
      <c r="B10" s="4"/>
      <c r="C10" s="252">
        <f aca="true" t="shared" si="0" ref="C10:H10">+C12+C21+C32+C43+C55+C66+C71+C81+C86</f>
        <v>13176603268.999998</v>
      </c>
      <c r="D10" s="252">
        <f t="shared" si="0"/>
        <v>2003600065.8600001</v>
      </c>
      <c r="E10" s="252">
        <f t="shared" si="0"/>
        <v>15180203334.86</v>
      </c>
      <c r="F10" s="252">
        <f t="shared" si="0"/>
        <v>15034575556</v>
      </c>
      <c r="G10" s="252">
        <f t="shared" si="0"/>
        <v>14276872024.720001</v>
      </c>
      <c r="H10" s="253">
        <f t="shared" si="0"/>
        <v>145627778.85999995</v>
      </c>
      <c r="I10" s="254"/>
    </row>
    <row r="11" spans="1:9" ht="2.25" customHeight="1">
      <c r="A11" s="3"/>
      <c r="B11" s="4"/>
      <c r="C11" s="4"/>
      <c r="D11" s="4"/>
      <c r="E11" s="4"/>
      <c r="F11" s="4"/>
      <c r="G11" s="4"/>
      <c r="I11" s="4"/>
    </row>
    <row r="12" spans="1:9" s="195" customFormat="1" ht="9" customHeight="1">
      <c r="A12" s="255" t="s">
        <v>348</v>
      </c>
      <c r="B12" s="194"/>
      <c r="C12" s="256">
        <f>SUM(C13:C19)</f>
        <v>3790642508.0900006</v>
      </c>
      <c r="D12" s="256">
        <f>SUM(D13:D19)</f>
        <v>-1019849420.98</v>
      </c>
      <c r="E12" s="256">
        <f>SUM(E13:E19)</f>
        <v>2770793087.1099997</v>
      </c>
      <c r="F12" s="256">
        <f>SUM(F13:F19)</f>
        <v>2769081629.35</v>
      </c>
      <c r="G12" s="256">
        <f>SUM(G13:G19)</f>
        <v>2603442153.6899996</v>
      </c>
      <c r="H12" s="257">
        <f>SUM(H13:I19)</f>
        <v>1711457.7599999905</v>
      </c>
      <c r="I12" s="258"/>
    </row>
    <row r="13" spans="1:9" s="195" customFormat="1" ht="9" customHeight="1">
      <c r="A13" s="259" t="s">
        <v>349</v>
      </c>
      <c r="B13" s="194"/>
      <c r="C13" s="256">
        <v>1356013118.74</v>
      </c>
      <c r="D13" s="256">
        <v>-275744162.11</v>
      </c>
      <c r="E13" s="256">
        <f>SUM(C13:D13)</f>
        <v>1080268956.63</v>
      </c>
      <c r="F13" s="256">
        <v>1079230760.63</v>
      </c>
      <c r="G13" s="256">
        <v>1079296401.33</v>
      </c>
      <c r="H13" s="257">
        <f>+E13-F13</f>
        <v>1038196</v>
      </c>
      <c r="I13" s="258"/>
    </row>
    <row r="14" spans="1:9" s="195" customFormat="1" ht="9" customHeight="1">
      <c r="A14" s="259" t="s">
        <v>350</v>
      </c>
      <c r="B14" s="194"/>
      <c r="C14" s="256">
        <v>124803565.78</v>
      </c>
      <c r="D14" s="256">
        <v>32372913.61</v>
      </c>
      <c r="E14" s="256">
        <f aca="true" t="shared" si="1" ref="E14:E19">SUM(C14:D14)</f>
        <v>157176479.39</v>
      </c>
      <c r="F14" s="256">
        <v>157176479.39</v>
      </c>
      <c r="G14" s="256">
        <v>157178316.11</v>
      </c>
      <c r="H14" s="257">
        <f aca="true" t="shared" si="2" ref="H14:H19">+E14-F14</f>
        <v>0</v>
      </c>
      <c r="I14" s="258"/>
    </row>
    <row r="15" spans="1:9" s="195" customFormat="1" ht="9" customHeight="1">
      <c r="A15" s="259" t="s">
        <v>351</v>
      </c>
      <c r="B15" s="194"/>
      <c r="C15" s="256">
        <v>805672519.86</v>
      </c>
      <c r="D15" s="256">
        <v>-79254879.67</v>
      </c>
      <c r="E15" s="256">
        <f t="shared" si="1"/>
        <v>726417640.19</v>
      </c>
      <c r="F15" s="256">
        <v>726417640.19</v>
      </c>
      <c r="G15" s="256">
        <v>617441689.16</v>
      </c>
      <c r="H15" s="257">
        <f t="shared" si="2"/>
        <v>0</v>
      </c>
      <c r="I15" s="258"/>
    </row>
    <row r="16" spans="1:9" s="195" customFormat="1" ht="9" customHeight="1">
      <c r="A16" s="259" t="s">
        <v>352</v>
      </c>
      <c r="B16" s="194"/>
      <c r="C16" s="256">
        <v>452028481.36</v>
      </c>
      <c r="D16" s="256">
        <v>-106066105.47</v>
      </c>
      <c r="E16" s="256">
        <f t="shared" si="1"/>
        <v>345962375.89</v>
      </c>
      <c r="F16" s="256">
        <v>345289114.13</v>
      </c>
      <c r="G16" s="256">
        <v>344715919.34</v>
      </c>
      <c r="H16" s="257">
        <f t="shared" si="2"/>
        <v>673261.7599999905</v>
      </c>
      <c r="I16" s="258"/>
    </row>
    <row r="17" spans="1:9" s="195" customFormat="1" ht="9" customHeight="1">
      <c r="A17" s="259" t="s">
        <v>353</v>
      </c>
      <c r="B17" s="194"/>
      <c r="C17" s="256">
        <v>665779332.21</v>
      </c>
      <c r="D17" s="256">
        <v>-269046685.32</v>
      </c>
      <c r="E17" s="256">
        <f t="shared" si="1"/>
        <v>396732646.89000005</v>
      </c>
      <c r="F17" s="256">
        <v>396732646.89</v>
      </c>
      <c r="G17" s="256">
        <v>341049667.76</v>
      </c>
      <c r="H17" s="257">
        <f t="shared" si="2"/>
        <v>0</v>
      </c>
      <c r="I17" s="258"/>
    </row>
    <row r="18" spans="1:9" s="195" customFormat="1" ht="9" customHeight="1">
      <c r="A18" s="259" t="s">
        <v>354</v>
      </c>
      <c r="B18" s="194"/>
      <c r="C18" s="256">
        <v>309196229.8</v>
      </c>
      <c r="D18" s="256">
        <v>-309196229.8</v>
      </c>
      <c r="E18" s="256">
        <f t="shared" si="1"/>
        <v>0</v>
      </c>
      <c r="F18" s="256">
        <v>0</v>
      </c>
      <c r="G18" s="256">
        <v>0</v>
      </c>
      <c r="H18" s="257">
        <f t="shared" si="2"/>
        <v>0</v>
      </c>
      <c r="I18" s="258"/>
    </row>
    <row r="19" spans="1:9" s="195" customFormat="1" ht="9" customHeight="1">
      <c r="A19" s="259" t="s">
        <v>355</v>
      </c>
      <c r="B19" s="194"/>
      <c r="C19" s="256">
        <v>77149260.34</v>
      </c>
      <c r="D19" s="256">
        <v>-12914272.22</v>
      </c>
      <c r="E19" s="256">
        <f t="shared" si="1"/>
        <v>64234988.120000005</v>
      </c>
      <c r="F19" s="256">
        <v>64234988.12</v>
      </c>
      <c r="G19" s="256">
        <v>63760159.99</v>
      </c>
      <c r="H19" s="257">
        <f t="shared" si="2"/>
        <v>0</v>
      </c>
      <c r="I19" s="258"/>
    </row>
    <row r="20" spans="1:9" s="195" customFormat="1" ht="2.25" customHeight="1">
      <c r="A20" s="197"/>
      <c r="B20" s="194"/>
      <c r="C20" s="194"/>
      <c r="D20" s="194"/>
      <c r="E20" s="194"/>
      <c r="F20" s="194"/>
      <c r="G20" s="194"/>
      <c r="I20" s="194"/>
    </row>
    <row r="21" spans="1:9" s="195" customFormat="1" ht="9" customHeight="1">
      <c r="A21" s="255" t="s">
        <v>356</v>
      </c>
      <c r="B21" s="194"/>
      <c r="C21" s="256">
        <f>SUM(C22:C30)</f>
        <v>232792805.65</v>
      </c>
      <c r="D21" s="256">
        <f>SUM(D22:D30)</f>
        <v>54994254.25999999</v>
      </c>
      <c r="E21" s="256">
        <f>SUM(E22:E30)</f>
        <v>287787059.91</v>
      </c>
      <c r="F21" s="256">
        <f>SUM(F22:F30)</f>
        <v>287787059.91</v>
      </c>
      <c r="G21" s="256">
        <f>SUM(G22:G30)</f>
        <v>252045585.54999998</v>
      </c>
      <c r="H21" s="257">
        <f>SUM(H22:I30)</f>
        <v>0</v>
      </c>
      <c r="I21" s="258"/>
    </row>
    <row r="22" spans="1:9" s="195" customFormat="1" ht="9" customHeight="1">
      <c r="A22" s="259" t="s">
        <v>357</v>
      </c>
      <c r="B22" s="194"/>
      <c r="C22" s="260">
        <v>59957477.79</v>
      </c>
      <c r="D22" s="260">
        <v>560708.31</v>
      </c>
      <c r="E22" s="260">
        <f>SUM(C22:D22)</f>
        <v>60518186.1</v>
      </c>
      <c r="F22" s="260">
        <v>60518186.1</v>
      </c>
      <c r="G22" s="260">
        <v>57374158.83</v>
      </c>
      <c r="H22" s="257">
        <f aca="true" t="shared" si="3" ref="H22:H30">+E22-F22</f>
        <v>0</v>
      </c>
      <c r="I22" s="258"/>
    </row>
    <row r="23" spans="1:9" s="195" customFormat="1" ht="9" customHeight="1">
      <c r="A23" s="259" t="s">
        <v>358</v>
      </c>
      <c r="B23" s="194"/>
      <c r="C23" s="256">
        <v>30540055.15</v>
      </c>
      <c r="D23" s="256">
        <v>22559064.62</v>
      </c>
      <c r="E23" s="260">
        <f aca="true" t="shared" si="4" ref="E23:E30">SUM(C23:D23)</f>
        <v>53099119.769999996</v>
      </c>
      <c r="F23" s="256">
        <v>53099119.77</v>
      </c>
      <c r="G23" s="256">
        <v>52843704.67</v>
      </c>
      <c r="H23" s="257">
        <f t="shared" si="3"/>
        <v>0</v>
      </c>
      <c r="I23" s="258"/>
    </row>
    <row r="24" spans="1:9" s="195" customFormat="1" ht="9" customHeight="1">
      <c r="A24" s="259" t="s">
        <v>359</v>
      </c>
      <c r="B24" s="194"/>
      <c r="C24" s="260">
        <v>370506</v>
      </c>
      <c r="D24" s="260">
        <v>-228027.1</v>
      </c>
      <c r="E24" s="260">
        <f t="shared" si="4"/>
        <v>142478.9</v>
      </c>
      <c r="F24" s="260">
        <v>142478.9</v>
      </c>
      <c r="G24" s="260">
        <v>17168.9</v>
      </c>
      <c r="H24" s="257">
        <f t="shared" si="3"/>
        <v>0</v>
      </c>
      <c r="I24" s="258"/>
    </row>
    <row r="25" spans="1:9" s="195" customFormat="1" ht="9" customHeight="1">
      <c r="A25" s="259" t="s">
        <v>360</v>
      </c>
      <c r="B25" s="194"/>
      <c r="C25" s="256">
        <v>13305491.43</v>
      </c>
      <c r="D25" s="256">
        <v>2580761.47</v>
      </c>
      <c r="E25" s="260">
        <f t="shared" si="4"/>
        <v>15886252.9</v>
      </c>
      <c r="F25" s="256">
        <v>15886252.9</v>
      </c>
      <c r="G25" s="256">
        <v>9855680.78</v>
      </c>
      <c r="H25" s="257">
        <f t="shared" si="3"/>
        <v>0</v>
      </c>
      <c r="I25" s="258"/>
    </row>
    <row r="26" spans="1:9" s="195" customFormat="1" ht="9" customHeight="1">
      <c r="A26" s="259" t="s">
        <v>361</v>
      </c>
      <c r="B26" s="194"/>
      <c r="C26" s="256">
        <v>13564085.26</v>
      </c>
      <c r="D26" s="256">
        <v>-3037324.67</v>
      </c>
      <c r="E26" s="260">
        <f t="shared" si="4"/>
        <v>10526760.59</v>
      </c>
      <c r="F26" s="256">
        <v>10526760.59</v>
      </c>
      <c r="G26" s="256">
        <v>1412970.77</v>
      </c>
      <c r="H26" s="257">
        <f t="shared" si="3"/>
        <v>0</v>
      </c>
      <c r="I26" s="258"/>
    </row>
    <row r="27" spans="1:9" s="195" customFormat="1" ht="9" customHeight="1">
      <c r="A27" s="259" t="s">
        <v>362</v>
      </c>
      <c r="B27" s="194"/>
      <c r="C27" s="256">
        <v>86125902.05</v>
      </c>
      <c r="D27" s="256">
        <v>32400480</v>
      </c>
      <c r="E27" s="260">
        <f t="shared" si="4"/>
        <v>118526382.05</v>
      </c>
      <c r="F27" s="256">
        <v>118526382.05</v>
      </c>
      <c r="G27" s="256">
        <v>109827599.82</v>
      </c>
      <c r="H27" s="257">
        <f t="shared" si="3"/>
        <v>0</v>
      </c>
      <c r="I27" s="258"/>
    </row>
    <row r="28" spans="1:9" s="195" customFormat="1" ht="9" customHeight="1">
      <c r="A28" s="259" t="s">
        <v>363</v>
      </c>
      <c r="B28" s="194"/>
      <c r="C28" s="260">
        <v>9233473.43</v>
      </c>
      <c r="D28" s="260">
        <v>-3803621.22</v>
      </c>
      <c r="E28" s="260">
        <f t="shared" si="4"/>
        <v>5429852.209999999</v>
      </c>
      <c r="F28" s="260">
        <v>5429852.21</v>
      </c>
      <c r="G28" s="260">
        <v>4373709.32</v>
      </c>
      <c r="H28" s="257">
        <f t="shared" si="3"/>
        <v>0</v>
      </c>
      <c r="I28" s="258"/>
    </row>
    <row r="29" spans="1:9" s="195" customFormat="1" ht="9" customHeight="1">
      <c r="A29" s="259" t="s">
        <v>364</v>
      </c>
      <c r="B29" s="194"/>
      <c r="C29" s="256">
        <v>12550</v>
      </c>
      <c r="D29" s="256">
        <v>7801.62</v>
      </c>
      <c r="E29" s="260">
        <f t="shared" si="4"/>
        <v>20351.62</v>
      </c>
      <c r="F29" s="256">
        <v>20351.62</v>
      </c>
      <c r="G29" s="256">
        <v>20351.62</v>
      </c>
      <c r="H29" s="257">
        <f t="shared" si="3"/>
        <v>0</v>
      </c>
      <c r="I29" s="258"/>
    </row>
    <row r="30" spans="1:9" s="195" customFormat="1" ht="9" customHeight="1">
      <c r="A30" s="259" t="s">
        <v>365</v>
      </c>
      <c r="B30" s="194"/>
      <c r="C30" s="256">
        <v>19683264.54</v>
      </c>
      <c r="D30" s="256">
        <v>3954411.23</v>
      </c>
      <c r="E30" s="260">
        <f t="shared" si="4"/>
        <v>23637675.77</v>
      </c>
      <c r="F30" s="256">
        <v>23637675.77</v>
      </c>
      <c r="G30" s="256">
        <v>16320240.84</v>
      </c>
      <c r="H30" s="257">
        <f t="shared" si="3"/>
        <v>0</v>
      </c>
      <c r="I30" s="258"/>
    </row>
    <row r="31" spans="1:9" s="195" customFormat="1" ht="2.25" customHeight="1">
      <c r="A31" s="197"/>
      <c r="B31" s="194"/>
      <c r="C31" s="194"/>
      <c r="D31" s="194"/>
      <c r="E31" s="194"/>
      <c r="F31" s="194"/>
      <c r="G31" s="194"/>
      <c r="I31" s="194"/>
    </row>
    <row r="32" spans="1:9" s="195" customFormat="1" ht="9" customHeight="1">
      <c r="A32" s="255" t="s">
        <v>366</v>
      </c>
      <c r="B32" s="194"/>
      <c r="C32" s="256">
        <f>SUM(C33:C41)</f>
        <v>300464973.32000005</v>
      </c>
      <c r="D32" s="256">
        <f>SUM(D33:D41)</f>
        <v>672520237.0899999</v>
      </c>
      <c r="E32" s="256">
        <f>SUM(E33:E41)</f>
        <v>972985210.4099998</v>
      </c>
      <c r="F32" s="256">
        <f>SUM(F33:F41)</f>
        <v>961731989.5</v>
      </c>
      <c r="G32" s="256">
        <f>SUM(G33:G41)</f>
        <v>935426412.4800001</v>
      </c>
      <c r="H32" s="257">
        <f>SUM(H33:I41)</f>
        <v>11253220.909999967</v>
      </c>
      <c r="I32" s="258"/>
    </row>
    <row r="33" spans="1:9" s="195" customFormat="1" ht="9" customHeight="1">
      <c r="A33" s="259" t="s">
        <v>367</v>
      </c>
      <c r="B33" s="194"/>
      <c r="C33" s="256">
        <v>28421803.93</v>
      </c>
      <c r="D33" s="256">
        <v>37671851.93</v>
      </c>
      <c r="E33" s="256">
        <f>SUM(C33:D33)</f>
        <v>66093655.86</v>
      </c>
      <c r="F33" s="256">
        <v>54972844.55</v>
      </c>
      <c r="G33" s="256">
        <v>51563472.53</v>
      </c>
      <c r="H33" s="257">
        <f aca="true" t="shared" si="5" ref="H33:H41">+E33-F33</f>
        <v>11120811.310000002</v>
      </c>
      <c r="I33" s="258"/>
    </row>
    <row r="34" spans="1:9" s="195" customFormat="1" ht="9" customHeight="1">
      <c r="A34" s="259" t="s">
        <v>368</v>
      </c>
      <c r="B34" s="194"/>
      <c r="C34" s="256">
        <v>40699736.66</v>
      </c>
      <c r="D34" s="256">
        <v>29171932.93</v>
      </c>
      <c r="E34" s="256">
        <f aca="true" t="shared" si="6" ref="E34:E41">SUM(C34:D34)</f>
        <v>69871669.59</v>
      </c>
      <c r="F34" s="256">
        <v>69871669.59</v>
      </c>
      <c r="G34" s="256">
        <v>69453713.97</v>
      </c>
      <c r="H34" s="257">
        <f t="shared" si="5"/>
        <v>0</v>
      </c>
      <c r="I34" s="258"/>
    </row>
    <row r="35" spans="1:9" s="195" customFormat="1" ht="9" customHeight="1">
      <c r="A35" s="259" t="s">
        <v>369</v>
      </c>
      <c r="B35" s="194"/>
      <c r="C35" s="260">
        <v>37855881.44</v>
      </c>
      <c r="D35" s="260">
        <v>27558067.26</v>
      </c>
      <c r="E35" s="256">
        <f t="shared" si="6"/>
        <v>65413948.7</v>
      </c>
      <c r="F35" s="260">
        <v>65281538.7</v>
      </c>
      <c r="G35" s="260">
        <v>62365821.11</v>
      </c>
      <c r="H35" s="257">
        <f t="shared" si="5"/>
        <v>132410</v>
      </c>
      <c r="I35" s="258"/>
    </row>
    <row r="36" spans="1:9" s="195" customFormat="1" ht="9" customHeight="1">
      <c r="A36" s="259" t="s">
        <v>370</v>
      </c>
      <c r="B36" s="194"/>
      <c r="C36" s="256">
        <v>54579458.89</v>
      </c>
      <c r="D36" s="256">
        <v>386858548.81</v>
      </c>
      <c r="E36" s="256">
        <f t="shared" si="6"/>
        <v>441438007.7</v>
      </c>
      <c r="F36" s="256">
        <v>441438008.1</v>
      </c>
      <c r="G36" s="256">
        <v>441209769.02</v>
      </c>
      <c r="H36" s="257">
        <f t="shared" si="5"/>
        <v>-0.40000003576278687</v>
      </c>
      <c r="I36" s="258"/>
    </row>
    <row r="37" spans="1:9" s="195" customFormat="1" ht="9" customHeight="1">
      <c r="A37" s="259" t="s">
        <v>371</v>
      </c>
      <c r="B37" s="194"/>
      <c r="C37" s="260">
        <v>14091203.2</v>
      </c>
      <c r="D37" s="260">
        <v>8000308.57</v>
      </c>
      <c r="E37" s="256">
        <f t="shared" si="6"/>
        <v>22091511.77</v>
      </c>
      <c r="F37" s="260">
        <v>22091511.77</v>
      </c>
      <c r="G37" s="260">
        <v>18165836.96</v>
      </c>
      <c r="H37" s="257">
        <f t="shared" si="5"/>
        <v>0</v>
      </c>
      <c r="I37" s="258"/>
    </row>
    <row r="38" spans="1:9" s="195" customFormat="1" ht="9" customHeight="1">
      <c r="A38" s="259" t="s">
        <v>372</v>
      </c>
      <c r="B38" s="194"/>
      <c r="C38" s="256">
        <v>40097251.42</v>
      </c>
      <c r="D38" s="256">
        <v>9914841.74</v>
      </c>
      <c r="E38" s="256">
        <f t="shared" si="6"/>
        <v>50012093.160000004</v>
      </c>
      <c r="F38" s="256">
        <v>50012093.16</v>
      </c>
      <c r="G38" s="256">
        <v>48769098.84</v>
      </c>
      <c r="H38" s="257">
        <f t="shared" si="5"/>
        <v>0</v>
      </c>
      <c r="I38" s="258"/>
    </row>
    <row r="39" spans="1:9" s="195" customFormat="1" ht="9" customHeight="1">
      <c r="A39" s="259" t="s">
        <v>373</v>
      </c>
      <c r="B39" s="194"/>
      <c r="C39" s="256">
        <v>24404331.85</v>
      </c>
      <c r="D39" s="256">
        <v>-403385.16</v>
      </c>
      <c r="E39" s="256">
        <f>SUM(C39:D39)</f>
        <v>24000946.69</v>
      </c>
      <c r="F39" s="256">
        <v>24000946.69</v>
      </c>
      <c r="G39" s="256">
        <v>23768682.69</v>
      </c>
      <c r="H39" s="257">
        <f t="shared" si="5"/>
        <v>0</v>
      </c>
      <c r="I39" s="258"/>
    </row>
    <row r="40" spans="1:9" s="195" customFormat="1" ht="9" customHeight="1">
      <c r="A40" s="259" t="s">
        <v>374</v>
      </c>
      <c r="B40" s="194"/>
      <c r="C40" s="256">
        <v>21504151.39</v>
      </c>
      <c r="D40" s="256">
        <v>10555559.9</v>
      </c>
      <c r="E40" s="256">
        <f t="shared" si="6"/>
        <v>32059711.29</v>
      </c>
      <c r="F40" s="256">
        <v>32059711.29</v>
      </c>
      <c r="G40" s="256">
        <v>31628954</v>
      </c>
      <c r="H40" s="257">
        <f t="shared" si="5"/>
        <v>0</v>
      </c>
      <c r="I40" s="258"/>
    </row>
    <row r="41" spans="1:9" s="195" customFormat="1" ht="9" customHeight="1">
      <c r="A41" s="259" t="s">
        <v>375</v>
      </c>
      <c r="B41" s="194"/>
      <c r="C41" s="256">
        <v>38811154.54</v>
      </c>
      <c r="D41" s="256">
        <v>163192511.11</v>
      </c>
      <c r="E41" s="256">
        <f t="shared" si="6"/>
        <v>202003665.65</v>
      </c>
      <c r="F41" s="256">
        <v>202003665.65</v>
      </c>
      <c r="G41" s="256">
        <v>188501063.36</v>
      </c>
      <c r="H41" s="257">
        <f t="shared" si="5"/>
        <v>0</v>
      </c>
      <c r="I41" s="258"/>
    </row>
    <row r="42" spans="1:9" s="195" customFormat="1" ht="2.25" customHeight="1">
      <c r="A42" s="197"/>
      <c r="B42" s="194"/>
      <c r="C42" s="194"/>
      <c r="D42" s="194"/>
      <c r="E42" s="194"/>
      <c r="F42" s="194"/>
      <c r="G42" s="194"/>
      <c r="I42" s="194"/>
    </row>
    <row r="43" spans="1:9" s="195" customFormat="1" ht="9" customHeight="1">
      <c r="A43" s="261" t="s">
        <v>376</v>
      </c>
      <c r="B43" s="194"/>
      <c r="C43" s="262">
        <f>SUM(C45:C53)</f>
        <v>4925835771.74</v>
      </c>
      <c r="D43" s="262">
        <f>SUM(D45:D53)</f>
        <v>1405165691.5400002</v>
      </c>
      <c r="E43" s="262">
        <f>SUM(E45:E53)</f>
        <v>6331001463.28</v>
      </c>
      <c r="F43" s="262">
        <f>SUM(F45:F53)</f>
        <v>6331001463.28</v>
      </c>
      <c r="G43" s="262">
        <f>SUM(G45:G53)</f>
        <v>5966006712.28</v>
      </c>
      <c r="H43" s="263">
        <f>SUM(H45:I53)</f>
        <v>0</v>
      </c>
      <c r="I43" s="264"/>
    </row>
    <row r="44" spans="1:9" s="195" customFormat="1" ht="9" customHeight="1">
      <c r="A44" s="261"/>
      <c r="B44" s="194"/>
      <c r="C44" s="262"/>
      <c r="D44" s="262"/>
      <c r="E44" s="262"/>
      <c r="F44" s="262"/>
      <c r="G44" s="262"/>
      <c r="H44" s="263"/>
      <c r="I44" s="264"/>
    </row>
    <row r="45" spans="1:9" s="195" customFormat="1" ht="9" customHeight="1">
      <c r="A45" s="259" t="s">
        <v>377</v>
      </c>
      <c r="B45" s="194"/>
      <c r="C45" s="260">
        <v>4190147881.25</v>
      </c>
      <c r="D45" s="260">
        <v>945960401.74</v>
      </c>
      <c r="E45" s="260">
        <f>SUM(C45:D45)</f>
        <v>5136108282.99</v>
      </c>
      <c r="F45" s="260">
        <v>5136108282.99</v>
      </c>
      <c r="G45" s="260">
        <v>4894048388.29</v>
      </c>
      <c r="H45" s="257">
        <f aca="true" t="shared" si="7" ref="H45:H53">+E45-F45</f>
        <v>0</v>
      </c>
      <c r="I45" s="258"/>
    </row>
    <row r="46" spans="1:9" s="195" customFormat="1" ht="9" customHeight="1">
      <c r="A46" s="259" t="s">
        <v>378</v>
      </c>
      <c r="B46" s="194"/>
      <c r="C46" s="256">
        <v>270326949</v>
      </c>
      <c r="D46" s="256">
        <v>1830260.68</v>
      </c>
      <c r="E46" s="260">
        <f aca="true" t="shared" si="8" ref="E46:E53">SUM(C46:D46)</f>
        <v>272157209.68</v>
      </c>
      <c r="F46" s="256">
        <v>272157209.68</v>
      </c>
      <c r="G46" s="256">
        <v>167136197.09</v>
      </c>
      <c r="H46" s="257">
        <f t="shared" si="7"/>
        <v>0</v>
      </c>
      <c r="I46" s="258"/>
    </row>
    <row r="47" spans="1:9" s="195" customFormat="1" ht="9" customHeight="1">
      <c r="A47" s="259" t="s">
        <v>379</v>
      </c>
      <c r="B47" s="194"/>
      <c r="C47" s="256">
        <v>35428526</v>
      </c>
      <c r="D47" s="256">
        <v>26669219.32</v>
      </c>
      <c r="E47" s="260">
        <f t="shared" si="8"/>
        <v>62097745.32</v>
      </c>
      <c r="F47" s="256">
        <v>62097745.32</v>
      </c>
      <c r="G47" s="256">
        <v>59736313.33</v>
      </c>
      <c r="H47" s="257">
        <f t="shared" si="7"/>
        <v>0</v>
      </c>
      <c r="I47" s="258"/>
    </row>
    <row r="48" spans="1:9" s="195" customFormat="1" ht="9" customHeight="1">
      <c r="A48" s="259" t="s">
        <v>380</v>
      </c>
      <c r="B48" s="194"/>
      <c r="C48" s="256">
        <v>142799551.24</v>
      </c>
      <c r="D48" s="256">
        <v>151133431.42</v>
      </c>
      <c r="E48" s="260">
        <f t="shared" si="8"/>
        <v>293932982.65999997</v>
      </c>
      <c r="F48" s="256">
        <v>293932982.66</v>
      </c>
      <c r="G48" s="256">
        <v>289641490.99</v>
      </c>
      <c r="H48" s="257">
        <f t="shared" si="7"/>
        <v>0</v>
      </c>
      <c r="I48" s="258"/>
    </row>
    <row r="49" spans="1:9" s="195" customFormat="1" ht="9" customHeight="1">
      <c r="A49" s="259" t="s">
        <v>381</v>
      </c>
      <c r="B49" s="194"/>
      <c r="C49" s="256">
        <v>281432714.25</v>
      </c>
      <c r="D49" s="256">
        <v>274931151.45</v>
      </c>
      <c r="E49" s="260">
        <f t="shared" si="8"/>
        <v>556363865.7</v>
      </c>
      <c r="F49" s="256">
        <v>556363865.7</v>
      </c>
      <c r="G49" s="256">
        <v>545521255.65</v>
      </c>
      <c r="H49" s="257">
        <f t="shared" si="7"/>
        <v>0</v>
      </c>
      <c r="I49" s="258"/>
    </row>
    <row r="50" spans="1:9" s="195" customFormat="1" ht="9" customHeight="1">
      <c r="A50" s="259" t="s">
        <v>382</v>
      </c>
      <c r="B50" s="194"/>
      <c r="C50" s="260">
        <v>0</v>
      </c>
      <c r="D50" s="260">
        <v>5010000</v>
      </c>
      <c r="E50" s="260">
        <f t="shared" si="8"/>
        <v>5010000</v>
      </c>
      <c r="F50" s="260">
        <v>5010000</v>
      </c>
      <c r="G50" s="260">
        <v>5010000</v>
      </c>
      <c r="H50" s="257">
        <f t="shared" si="7"/>
        <v>0</v>
      </c>
      <c r="I50" s="258"/>
    </row>
    <row r="51" spans="1:9" s="195" customFormat="1" ht="9" customHeight="1">
      <c r="A51" s="259" t="s">
        <v>383</v>
      </c>
      <c r="B51" s="194"/>
      <c r="C51" s="256">
        <v>0</v>
      </c>
      <c r="D51" s="256">
        <v>0</v>
      </c>
      <c r="E51" s="260">
        <f t="shared" si="8"/>
        <v>0</v>
      </c>
      <c r="F51" s="256">
        <v>0</v>
      </c>
      <c r="G51" s="256">
        <v>0</v>
      </c>
      <c r="H51" s="257">
        <f t="shared" si="7"/>
        <v>0</v>
      </c>
      <c r="I51" s="258"/>
    </row>
    <row r="52" spans="1:9" s="195" customFormat="1" ht="9" customHeight="1">
      <c r="A52" s="259" t="s">
        <v>384</v>
      </c>
      <c r="B52" s="194"/>
      <c r="C52" s="256">
        <v>5700150</v>
      </c>
      <c r="D52" s="256">
        <v>-368773.07</v>
      </c>
      <c r="E52" s="260">
        <f t="shared" si="8"/>
        <v>5331376.93</v>
      </c>
      <c r="F52" s="256">
        <v>5331376.93</v>
      </c>
      <c r="G52" s="256">
        <v>4913066.93</v>
      </c>
      <c r="H52" s="257">
        <f t="shared" si="7"/>
        <v>0</v>
      </c>
      <c r="I52" s="258"/>
    </row>
    <row r="53" spans="1:9" s="195" customFormat="1" ht="9" customHeight="1">
      <c r="A53" s="259" t="s">
        <v>385</v>
      </c>
      <c r="B53" s="194"/>
      <c r="C53" s="256">
        <v>0</v>
      </c>
      <c r="D53" s="256">
        <v>0</v>
      </c>
      <c r="E53" s="260">
        <f t="shared" si="8"/>
        <v>0</v>
      </c>
      <c r="F53" s="256">
        <v>0</v>
      </c>
      <c r="G53" s="256">
        <v>0</v>
      </c>
      <c r="H53" s="257">
        <f t="shared" si="7"/>
        <v>0</v>
      </c>
      <c r="I53" s="258"/>
    </row>
    <row r="54" spans="1:9" s="195" customFormat="1" ht="2.25" customHeight="1">
      <c r="A54" s="197"/>
      <c r="B54" s="194"/>
      <c r="C54" s="194"/>
      <c r="D54" s="194"/>
      <c r="E54" s="194"/>
      <c r="F54" s="194"/>
      <c r="G54" s="194"/>
      <c r="I54" s="194"/>
    </row>
    <row r="55" spans="1:9" s="195" customFormat="1" ht="9" customHeight="1">
      <c r="A55" s="265" t="s">
        <v>386</v>
      </c>
      <c r="B55" s="194"/>
      <c r="C55" s="256">
        <f>SUM(C56:C64)</f>
        <v>41798296.17</v>
      </c>
      <c r="D55" s="256">
        <f>SUM(D56:D64)</f>
        <v>30700178.750000004</v>
      </c>
      <c r="E55" s="256">
        <f>SUM(E56:E64)</f>
        <v>72498474.92</v>
      </c>
      <c r="F55" s="256">
        <f>SUM(F56:F64)</f>
        <v>72478572.72</v>
      </c>
      <c r="G55" s="256">
        <f>SUM(G56:G64)</f>
        <v>54829398.949999996</v>
      </c>
      <c r="H55" s="257">
        <f>SUM(H56:I64)</f>
        <v>19902.200000001118</v>
      </c>
      <c r="I55" s="258"/>
    </row>
    <row r="56" spans="1:9" s="195" customFormat="1" ht="9" customHeight="1">
      <c r="A56" s="259" t="s">
        <v>387</v>
      </c>
      <c r="B56" s="194"/>
      <c r="C56" s="256">
        <v>30077681.93</v>
      </c>
      <c r="D56" s="256">
        <v>2452521.05</v>
      </c>
      <c r="E56" s="256">
        <f>SUM(C56:D56)</f>
        <v>32530202.98</v>
      </c>
      <c r="F56" s="256">
        <v>32516600.78</v>
      </c>
      <c r="G56" s="256">
        <v>15495705.75</v>
      </c>
      <c r="H56" s="257">
        <f aca="true" t="shared" si="9" ref="H56:H64">+E56-F56</f>
        <v>13602.199999999255</v>
      </c>
      <c r="I56" s="258"/>
    </row>
    <row r="57" spans="1:9" s="195" customFormat="1" ht="9" customHeight="1">
      <c r="A57" s="259" t="s">
        <v>388</v>
      </c>
      <c r="B57" s="194"/>
      <c r="C57" s="256">
        <v>559390.5</v>
      </c>
      <c r="D57" s="256">
        <v>168923.36</v>
      </c>
      <c r="E57" s="256">
        <f aca="true" t="shared" si="10" ref="E57:E64">SUM(C57:D57)</f>
        <v>728313.86</v>
      </c>
      <c r="F57" s="256">
        <v>728313.86</v>
      </c>
      <c r="G57" s="256">
        <v>526309.86</v>
      </c>
      <c r="H57" s="257">
        <f t="shared" si="9"/>
        <v>0</v>
      </c>
      <c r="I57" s="258"/>
    </row>
    <row r="58" spans="1:9" s="195" customFormat="1" ht="9" customHeight="1">
      <c r="A58" s="259" t="s">
        <v>389</v>
      </c>
      <c r="B58" s="194"/>
      <c r="C58" s="256">
        <v>65300</v>
      </c>
      <c r="D58" s="256">
        <v>197263.68</v>
      </c>
      <c r="E58" s="256">
        <f t="shared" si="10"/>
        <v>262563.68</v>
      </c>
      <c r="F58" s="256">
        <v>262563.68</v>
      </c>
      <c r="G58" s="256">
        <v>262563.68</v>
      </c>
      <c r="H58" s="257">
        <f t="shared" si="9"/>
        <v>0</v>
      </c>
      <c r="I58" s="258"/>
    </row>
    <row r="59" spans="1:9" s="195" customFormat="1" ht="9" customHeight="1">
      <c r="A59" s="259" t="s">
        <v>390</v>
      </c>
      <c r="B59" s="194"/>
      <c r="C59" s="256">
        <v>7052922.77</v>
      </c>
      <c r="D59" s="256">
        <v>18861950.52</v>
      </c>
      <c r="E59" s="256">
        <f t="shared" si="10"/>
        <v>25914873.29</v>
      </c>
      <c r="F59" s="256">
        <v>25914873.29</v>
      </c>
      <c r="G59" s="256">
        <v>25884019.61</v>
      </c>
      <c r="H59" s="257">
        <f t="shared" si="9"/>
        <v>0</v>
      </c>
      <c r="I59" s="258"/>
    </row>
    <row r="60" spans="1:9" s="195" customFormat="1" ht="9" customHeight="1">
      <c r="A60" s="259" t="s">
        <v>391</v>
      </c>
      <c r="B60" s="194"/>
      <c r="C60" s="256">
        <v>263750</v>
      </c>
      <c r="D60" s="256">
        <v>-263750</v>
      </c>
      <c r="E60" s="256">
        <f t="shared" si="10"/>
        <v>0</v>
      </c>
      <c r="F60" s="256">
        <v>0</v>
      </c>
      <c r="G60" s="256">
        <v>0</v>
      </c>
      <c r="H60" s="257">
        <f t="shared" si="9"/>
        <v>0</v>
      </c>
      <c r="I60" s="258"/>
    </row>
    <row r="61" spans="1:9" s="195" customFormat="1" ht="9" customHeight="1">
      <c r="A61" s="259" t="s">
        <v>392</v>
      </c>
      <c r="B61" s="194"/>
      <c r="C61" s="256">
        <v>2589921.47</v>
      </c>
      <c r="D61" s="256">
        <v>9371383.88</v>
      </c>
      <c r="E61" s="256">
        <f t="shared" si="10"/>
        <v>11961305.350000001</v>
      </c>
      <c r="F61" s="256">
        <v>11955005.35</v>
      </c>
      <c r="G61" s="256">
        <v>11743760.18</v>
      </c>
      <c r="H61" s="257">
        <f t="shared" si="9"/>
        <v>6300.000000001863</v>
      </c>
      <c r="I61" s="258"/>
    </row>
    <row r="62" spans="1:9" s="195" customFormat="1" ht="9" customHeight="1">
      <c r="A62" s="259" t="s">
        <v>393</v>
      </c>
      <c r="B62" s="194"/>
      <c r="C62" s="256">
        <v>35000</v>
      </c>
      <c r="D62" s="256">
        <v>-450</v>
      </c>
      <c r="E62" s="256">
        <f t="shared" si="10"/>
        <v>34550</v>
      </c>
      <c r="F62" s="256">
        <v>34550</v>
      </c>
      <c r="G62" s="256">
        <v>34550</v>
      </c>
      <c r="H62" s="257">
        <f t="shared" si="9"/>
        <v>0</v>
      </c>
      <c r="I62" s="258"/>
    </row>
    <row r="63" spans="1:9" s="195" customFormat="1" ht="9" customHeight="1">
      <c r="A63" s="259" t="s">
        <v>394</v>
      </c>
      <c r="B63" s="194"/>
      <c r="C63" s="256">
        <v>0</v>
      </c>
      <c r="D63" s="256">
        <v>0</v>
      </c>
      <c r="E63" s="256">
        <f t="shared" si="10"/>
        <v>0</v>
      </c>
      <c r="F63" s="256">
        <v>0</v>
      </c>
      <c r="G63" s="256">
        <v>0</v>
      </c>
      <c r="H63" s="257">
        <f t="shared" si="9"/>
        <v>0</v>
      </c>
      <c r="I63" s="258"/>
    </row>
    <row r="64" spans="1:9" s="195" customFormat="1" ht="9" customHeight="1">
      <c r="A64" s="259" t="s">
        <v>395</v>
      </c>
      <c r="B64" s="194"/>
      <c r="C64" s="256">
        <v>1154329.5</v>
      </c>
      <c r="D64" s="256">
        <v>-87663.74</v>
      </c>
      <c r="E64" s="256">
        <f t="shared" si="10"/>
        <v>1066665.76</v>
      </c>
      <c r="F64" s="256">
        <v>1066665.76</v>
      </c>
      <c r="G64" s="256">
        <v>882489.87</v>
      </c>
      <c r="H64" s="257">
        <f t="shared" si="9"/>
        <v>0</v>
      </c>
      <c r="I64" s="258"/>
    </row>
    <row r="65" spans="1:9" s="195" customFormat="1" ht="2.25" customHeight="1">
      <c r="A65" s="197"/>
      <c r="B65" s="194"/>
      <c r="C65" s="194"/>
      <c r="D65" s="194"/>
      <c r="E65" s="194"/>
      <c r="F65" s="194"/>
      <c r="G65" s="194"/>
      <c r="I65" s="194"/>
    </row>
    <row r="66" spans="1:9" s="195" customFormat="1" ht="9" customHeight="1">
      <c r="A66" s="255" t="s">
        <v>396</v>
      </c>
      <c r="B66" s="194"/>
      <c r="C66" s="256">
        <f>SUM(C67:C69)</f>
        <v>279217142.31</v>
      </c>
      <c r="D66" s="256">
        <f>SUM(D67:D69)</f>
        <v>746305739.5500001</v>
      </c>
      <c r="E66" s="256">
        <f>SUM(E67:E69)</f>
        <v>1025522881.86</v>
      </c>
      <c r="F66" s="256">
        <f>SUM(F67:F69)</f>
        <v>892879683.87</v>
      </c>
      <c r="G66" s="256">
        <f>SUM(G67:G69)</f>
        <v>745506604.4000001</v>
      </c>
      <c r="H66" s="257">
        <f>SUM(H67:I69)</f>
        <v>132643197.99000001</v>
      </c>
      <c r="I66" s="258"/>
    </row>
    <row r="67" spans="1:9" s="195" customFormat="1" ht="9" customHeight="1">
      <c r="A67" s="259" t="s">
        <v>397</v>
      </c>
      <c r="B67" s="194"/>
      <c r="C67" s="256">
        <v>279017142.31</v>
      </c>
      <c r="D67" s="256">
        <v>645776746.69</v>
      </c>
      <c r="E67" s="256">
        <f>SUM(C67:D67)</f>
        <v>924793889</v>
      </c>
      <c r="F67" s="256">
        <v>844593937.26</v>
      </c>
      <c r="G67" s="256">
        <v>726894938.58</v>
      </c>
      <c r="H67" s="257">
        <f>+E67-F67</f>
        <v>80199951.74000001</v>
      </c>
      <c r="I67" s="258"/>
    </row>
    <row r="68" spans="1:9" s="195" customFormat="1" ht="9" customHeight="1">
      <c r="A68" s="259" t="s">
        <v>398</v>
      </c>
      <c r="B68" s="194"/>
      <c r="C68" s="256">
        <v>200000</v>
      </c>
      <c r="D68" s="256">
        <v>100528992.86</v>
      </c>
      <c r="E68" s="256">
        <f>SUM(C68:D68)</f>
        <v>100728992.86</v>
      </c>
      <c r="F68" s="256">
        <v>48285746.61</v>
      </c>
      <c r="G68" s="256">
        <v>18611665.82</v>
      </c>
      <c r="H68" s="257">
        <f>+E68-F68</f>
        <v>52443246.25</v>
      </c>
      <c r="I68" s="258"/>
    </row>
    <row r="69" spans="1:9" s="195" customFormat="1" ht="9" customHeight="1">
      <c r="A69" s="259" t="s">
        <v>399</v>
      </c>
      <c r="B69" s="194"/>
      <c r="C69" s="256">
        <v>0</v>
      </c>
      <c r="D69" s="256">
        <v>0</v>
      </c>
      <c r="E69" s="256">
        <f>SUM(C69:D69)</f>
        <v>0</v>
      </c>
      <c r="F69" s="256">
        <v>0</v>
      </c>
      <c r="G69" s="256">
        <v>0</v>
      </c>
      <c r="H69" s="257">
        <f>+E69-F69</f>
        <v>0</v>
      </c>
      <c r="I69" s="258"/>
    </row>
    <row r="70" spans="1:9" s="195" customFormat="1" ht="2.25" customHeight="1">
      <c r="A70" s="197"/>
      <c r="B70" s="194"/>
      <c r="C70" s="194"/>
      <c r="D70" s="194"/>
      <c r="E70" s="194"/>
      <c r="F70" s="194"/>
      <c r="G70" s="194"/>
      <c r="I70" s="194"/>
    </row>
    <row r="71" spans="1:9" s="195" customFormat="1" ht="9" customHeight="1">
      <c r="A71" s="265" t="s">
        <v>400</v>
      </c>
      <c r="B71" s="194"/>
      <c r="C71" s="260">
        <f>SUM(C72:C79)</f>
        <v>7695277.24</v>
      </c>
      <c r="D71" s="260">
        <f>SUM(D72:D79)</f>
        <v>-176342.29</v>
      </c>
      <c r="E71" s="260">
        <f>SUM(E72:E79)</f>
        <v>7518934.95</v>
      </c>
      <c r="F71" s="260">
        <f>SUM(F72:F79)</f>
        <v>7518934.95</v>
      </c>
      <c r="G71" s="260">
        <f>SUM(G72:G79)</f>
        <v>7518934.95</v>
      </c>
      <c r="H71" s="266">
        <f>SUM(H72:I79)</f>
        <v>0</v>
      </c>
      <c r="I71" s="264"/>
    </row>
    <row r="72" spans="1:9" s="195" customFormat="1" ht="9" customHeight="1">
      <c r="A72" s="259" t="s">
        <v>401</v>
      </c>
      <c r="B72" s="194"/>
      <c r="C72" s="260">
        <v>0</v>
      </c>
      <c r="D72" s="260">
        <v>0</v>
      </c>
      <c r="E72" s="260">
        <f>SUM(C72:D72)</f>
        <v>0</v>
      </c>
      <c r="F72" s="260">
        <v>0</v>
      </c>
      <c r="G72" s="260">
        <v>0</v>
      </c>
      <c r="H72" s="257">
        <f aca="true" t="shared" si="11" ref="H72:H79">+E72-F72</f>
        <v>0</v>
      </c>
      <c r="I72" s="258"/>
    </row>
    <row r="73" spans="1:9" s="195" customFormat="1" ht="9" customHeight="1">
      <c r="A73" s="259" t="s">
        <v>402</v>
      </c>
      <c r="B73" s="194"/>
      <c r="C73" s="256">
        <v>0</v>
      </c>
      <c r="D73" s="256">
        <v>0</v>
      </c>
      <c r="E73" s="256">
        <f>SUM(C73:D73)</f>
        <v>0</v>
      </c>
      <c r="F73" s="256">
        <v>0</v>
      </c>
      <c r="G73" s="256">
        <v>0</v>
      </c>
      <c r="H73" s="257">
        <f t="shared" si="11"/>
        <v>0</v>
      </c>
      <c r="I73" s="258"/>
    </row>
    <row r="74" spans="1:9" s="195" customFormat="1" ht="9" customHeight="1">
      <c r="A74" s="259" t="s">
        <v>403</v>
      </c>
      <c r="B74" s="194"/>
      <c r="C74" s="256">
        <v>0</v>
      </c>
      <c r="D74" s="256">
        <v>0</v>
      </c>
      <c r="E74" s="256">
        <f>SUM(C74:D74)</f>
        <v>0</v>
      </c>
      <c r="F74" s="256">
        <v>0</v>
      </c>
      <c r="G74" s="256">
        <v>0</v>
      </c>
      <c r="H74" s="257">
        <f t="shared" si="11"/>
        <v>0</v>
      </c>
      <c r="I74" s="258"/>
    </row>
    <row r="75" spans="1:9" s="195" customFormat="1" ht="9" customHeight="1">
      <c r="A75" s="259" t="s">
        <v>404</v>
      </c>
      <c r="B75" s="194"/>
      <c r="C75" s="256">
        <v>0</v>
      </c>
      <c r="D75" s="256">
        <v>0</v>
      </c>
      <c r="E75" s="256">
        <f>SUM(C75:D75)</f>
        <v>0</v>
      </c>
      <c r="F75" s="256">
        <v>0</v>
      </c>
      <c r="G75" s="256">
        <v>0</v>
      </c>
      <c r="H75" s="257">
        <f t="shared" si="11"/>
        <v>0</v>
      </c>
      <c r="I75" s="258"/>
    </row>
    <row r="76" spans="1:9" s="195" customFormat="1" ht="9" customHeight="1">
      <c r="A76" s="267" t="s">
        <v>405</v>
      </c>
      <c r="B76" s="194"/>
      <c r="C76" s="262">
        <v>7695277.24</v>
      </c>
      <c r="D76" s="262">
        <v>-176342.29</v>
      </c>
      <c r="E76" s="262">
        <f>SUM(C76:D77)</f>
        <v>7518934.95</v>
      </c>
      <c r="F76" s="262">
        <v>7518934.95</v>
      </c>
      <c r="G76" s="262">
        <v>7518934.95</v>
      </c>
      <c r="H76" s="263">
        <f t="shared" si="11"/>
        <v>0</v>
      </c>
      <c r="I76" s="264"/>
    </row>
    <row r="77" spans="1:9" s="195" customFormat="1" ht="9" customHeight="1">
      <c r="A77" s="267"/>
      <c r="B77" s="194"/>
      <c r="C77" s="262"/>
      <c r="D77" s="262"/>
      <c r="E77" s="262"/>
      <c r="F77" s="262"/>
      <c r="G77" s="262"/>
      <c r="H77" s="263"/>
      <c r="I77" s="264"/>
    </row>
    <row r="78" spans="1:9" s="195" customFormat="1" ht="9" customHeight="1">
      <c r="A78" s="259" t="s">
        <v>406</v>
      </c>
      <c r="B78" s="194"/>
      <c r="C78" s="256">
        <v>0</v>
      </c>
      <c r="D78" s="256">
        <v>0</v>
      </c>
      <c r="E78" s="256">
        <f>SUM(C78:D78)</f>
        <v>0</v>
      </c>
      <c r="F78" s="256">
        <v>0</v>
      </c>
      <c r="G78" s="256">
        <v>0</v>
      </c>
      <c r="H78" s="257">
        <f t="shared" si="11"/>
        <v>0</v>
      </c>
      <c r="I78" s="258"/>
    </row>
    <row r="79" spans="1:9" s="195" customFormat="1" ht="9" customHeight="1">
      <c r="A79" s="259" t="s">
        <v>407</v>
      </c>
      <c r="B79" s="194"/>
      <c r="C79" s="260">
        <v>0</v>
      </c>
      <c r="D79" s="260">
        <v>0</v>
      </c>
      <c r="E79" s="260">
        <f>SUM(C79:D79)</f>
        <v>0</v>
      </c>
      <c r="F79" s="260">
        <v>0</v>
      </c>
      <c r="G79" s="260">
        <v>0</v>
      </c>
      <c r="H79" s="257">
        <f t="shared" si="11"/>
        <v>0</v>
      </c>
      <c r="I79" s="258"/>
    </row>
    <row r="80" spans="1:9" s="195" customFormat="1" ht="2.25" customHeight="1">
      <c r="A80" s="197"/>
      <c r="B80" s="194"/>
      <c r="C80" s="194"/>
      <c r="D80" s="194"/>
      <c r="E80" s="194"/>
      <c r="F80" s="194"/>
      <c r="G80" s="194"/>
      <c r="I80" s="194"/>
    </row>
    <row r="81" spans="1:9" s="195" customFormat="1" ht="9" customHeight="1">
      <c r="A81" s="255" t="s">
        <v>408</v>
      </c>
      <c r="B81" s="194"/>
      <c r="C81" s="256">
        <f>SUM(C82:C84)</f>
        <v>2838410597.07</v>
      </c>
      <c r="D81" s="256">
        <f>SUM(D82:D84)</f>
        <v>238600227.53</v>
      </c>
      <c r="E81" s="256">
        <f>SUM(E82:E84)</f>
        <v>3077010824.6000004</v>
      </c>
      <c r="F81" s="256">
        <f>SUM(F82:F84)</f>
        <v>3077010824.6</v>
      </c>
      <c r="G81" s="256">
        <f>SUM(G82:G84)</f>
        <v>3077010824.6</v>
      </c>
      <c r="H81" s="257">
        <f>SUM(H82:I84)</f>
        <v>0</v>
      </c>
      <c r="I81" s="258"/>
    </row>
    <row r="82" spans="1:9" s="195" customFormat="1" ht="9" customHeight="1">
      <c r="A82" s="259" t="s">
        <v>409</v>
      </c>
      <c r="B82" s="194"/>
      <c r="C82" s="256">
        <v>2838410597.07</v>
      </c>
      <c r="D82" s="256">
        <v>235923666.17</v>
      </c>
      <c r="E82" s="256">
        <f>SUM(C82:D82)</f>
        <v>3074334263.2400002</v>
      </c>
      <c r="F82" s="256">
        <v>3074334263.24</v>
      </c>
      <c r="G82" s="256">
        <v>3074334263.24</v>
      </c>
      <c r="H82" s="257">
        <f>+E82-F82</f>
        <v>0</v>
      </c>
      <c r="I82" s="258"/>
    </row>
    <row r="83" spans="1:9" s="195" customFormat="1" ht="9" customHeight="1">
      <c r="A83" s="259" t="s">
        <v>410</v>
      </c>
      <c r="B83" s="194"/>
      <c r="C83" s="256">
        <v>0</v>
      </c>
      <c r="D83" s="256">
        <v>0</v>
      </c>
      <c r="E83" s="256">
        <f>SUM(C83:D83)</f>
        <v>0</v>
      </c>
      <c r="F83" s="256">
        <v>0</v>
      </c>
      <c r="G83" s="256">
        <v>0</v>
      </c>
      <c r="H83" s="257">
        <f>+E83-F83</f>
        <v>0</v>
      </c>
      <c r="I83" s="258"/>
    </row>
    <row r="84" spans="1:9" s="195" customFormat="1" ht="9" customHeight="1">
      <c r="A84" s="259" t="s">
        <v>411</v>
      </c>
      <c r="B84" s="194"/>
      <c r="C84" s="256">
        <v>0</v>
      </c>
      <c r="D84" s="256">
        <v>2676561.36</v>
      </c>
      <c r="E84" s="256">
        <f>SUM(C84:D85)</f>
        <v>2676561.36</v>
      </c>
      <c r="F84" s="256">
        <v>2676561.36</v>
      </c>
      <c r="G84" s="256">
        <v>2676561.36</v>
      </c>
      <c r="H84" s="257">
        <f>+E84-F84</f>
        <v>0</v>
      </c>
      <c r="I84" s="258"/>
    </row>
    <row r="85" spans="1:9" s="195" customFormat="1" ht="2.25" customHeight="1">
      <c r="A85" s="197"/>
      <c r="B85" s="194"/>
      <c r="C85" s="194"/>
      <c r="D85" s="194"/>
      <c r="E85" s="194"/>
      <c r="F85" s="194"/>
      <c r="G85" s="194"/>
      <c r="I85" s="194"/>
    </row>
    <row r="86" spans="1:9" s="195" customFormat="1" ht="9" customHeight="1">
      <c r="A86" s="255" t="s">
        <v>412</v>
      </c>
      <c r="B86" s="194"/>
      <c r="C86" s="256">
        <f>SUM(C87:C93)</f>
        <v>759745897.41</v>
      </c>
      <c r="D86" s="256">
        <v>-124660499.59</v>
      </c>
      <c r="E86" s="256">
        <f>SUM(E87:E93)</f>
        <v>635085397.8199999</v>
      </c>
      <c r="F86" s="256">
        <f>SUM(F87:F93)</f>
        <v>635085397.8199999</v>
      </c>
      <c r="G86" s="256">
        <f>SUM(G87:G93)</f>
        <v>635085397.8199999</v>
      </c>
      <c r="H86" s="257">
        <f>SUM(H87:I93)</f>
        <v>1.19209286886246E-09</v>
      </c>
      <c r="I86" s="258"/>
    </row>
    <row r="87" spans="1:9" s="195" customFormat="1" ht="9" customHeight="1">
      <c r="A87" s="259" t="s">
        <v>413</v>
      </c>
      <c r="B87" s="194"/>
      <c r="C87" s="256">
        <v>195897703</v>
      </c>
      <c r="D87" s="256">
        <v>-195897702.72</v>
      </c>
      <c r="E87" s="256">
        <f>SUM(C87:D87)</f>
        <v>0.2800000011920929</v>
      </c>
      <c r="F87" s="256">
        <v>0.28</v>
      </c>
      <c r="G87" s="256">
        <v>0.28</v>
      </c>
      <c r="H87" s="257">
        <f aca="true" t="shared" si="12" ref="H87:H93">+E87-F87</f>
        <v>1.19209286886246E-09</v>
      </c>
      <c r="I87" s="258"/>
    </row>
    <row r="88" spans="1:9" s="195" customFormat="1" ht="9" customHeight="1">
      <c r="A88" s="259" t="s">
        <v>414</v>
      </c>
      <c r="B88" s="194"/>
      <c r="C88" s="256">
        <v>563848194.41</v>
      </c>
      <c r="D88" s="256">
        <v>71237203.13</v>
      </c>
      <c r="E88" s="256">
        <f aca="true" t="shared" si="13" ref="E88:E93">SUM(C88:D88)</f>
        <v>635085397.54</v>
      </c>
      <c r="F88" s="256">
        <v>635085397.54</v>
      </c>
      <c r="G88" s="256">
        <v>635085397.54</v>
      </c>
      <c r="H88" s="257">
        <f t="shared" si="12"/>
        <v>0</v>
      </c>
      <c r="I88" s="258"/>
    </row>
    <row r="89" spans="1:9" s="195" customFormat="1" ht="9" customHeight="1">
      <c r="A89" s="259" t="s">
        <v>415</v>
      </c>
      <c r="B89" s="194"/>
      <c r="C89" s="256">
        <v>0</v>
      </c>
      <c r="D89" s="256">
        <v>0</v>
      </c>
      <c r="E89" s="256">
        <f t="shared" si="13"/>
        <v>0</v>
      </c>
      <c r="F89" s="256">
        <v>0</v>
      </c>
      <c r="G89" s="256">
        <v>0</v>
      </c>
      <c r="H89" s="257">
        <f t="shared" si="12"/>
        <v>0</v>
      </c>
      <c r="I89" s="258"/>
    </row>
    <row r="90" spans="1:9" s="195" customFormat="1" ht="9" customHeight="1">
      <c r="A90" s="259" t="s">
        <v>416</v>
      </c>
      <c r="B90" s="194"/>
      <c r="C90" s="256">
        <v>0</v>
      </c>
      <c r="D90" s="256">
        <v>0</v>
      </c>
      <c r="E90" s="256">
        <f t="shared" si="13"/>
        <v>0</v>
      </c>
      <c r="F90" s="256">
        <v>0</v>
      </c>
      <c r="G90" s="256">
        <v>0</v>
      </c>
      <c r="H90" s="257">
        <f t="shared" si="12"/>
        <v>0</v>
      </c>
      <c r="I90" s="258"/>
    </row>
    <row r="91" spans="1:9" s="195" customFormat="1" ht="9" customHeight="1">
      <c r="A91" s="259" t="s">
        <v>417</v>
      </c>
      <c r="B91" s="194"/>
      <c r="C91" s="256">
        <v>0</v>
      </c>
      <c r="D91" s="256">
        <v>0</v>
      </c>
      <c r="E91" s="256">
        <f t="shared" si="13"/>
        <v>0</v>
      </c>
      <c r="F91" s="256">
        <v>0</v>
      </c>
      <c r="G91" s="256">
        <v>0</v>
      </c>
      <c r="H91" s="257">
        <f t="shared" si="12"/>
        <v>0</v>
      </c>
      <c r="I91" s="258"/>
    </row>
    <row r="92" spans="1:9" s="195" customFormat="1" ht="9" customHeight="1">
      <c r="A92" s="259" t="s">
        <v>418</v>
      </c>
      <c r="B92" s="194"/>
      <c r="C92" s="256">
        <v>0</v>
      </c>
      <c r="D92" s="256">
        <v>0</v>
      </c>
      <c r="E92" s="256">
        <f t="shared" si="13"/>
        <v>0</v>
      </c>
      <c r="F92" s="256">
        <v>0</v>
      </c>
      <c r="G92" s="256">
        <v>0</v>
      </c>
      <c r="H92" s="257">
        <f t="shared" si="12"/>
        <v>0</v>
      </c>
      <c r="I92" s="258"/>
    </row>
    <row r="93" spans="1:9" s="195" customFormat="1" ht="9" customHeight="1">
      <c r="A93" s="259" t="s">
        <v>419</v>
      </c>
      <c r="B93" s="194"/>
      <c r="C93" s="256">
        <v>0</v>
      </c>
      <c r="D93" s="256">
        <v>0</v>
      </c>
      <c r="E93" s="256">
        <f t="shared" si="13"/>
        <v>0</v>
      </c>
      <c r="F93" s="256">
        <v>0</v>
      </c>
      <c r="G93" s="256">
        <v>0</v>
      </c>
      <c r="H93" s="257">
        <f t="shared" si="12"/>
        <v>0</v>
      </c>
      <c r="I93" s="258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I95" s="4"/>
    </row>
    <row r="96" spans="1:9" ht="9" customHeight="1">
      <c r="A96" s="251" t="s">
        <v>420</v>
      </c>
      <c r="B96" s="4"/>
      <c r="C96" s="252">
        <f aca="true" t="shared" si="14" ref="C96:I96">+C98+C107+C118+C129+C141+C152+C157+C167+C172</f>
        <v>15049982560</v>
      </c>
      <c r="D96" s="252">
        <f t="shared" si="14"/>
        <v>4127650520.23</v>
      </c>
      <c r="E96" s="252">
        <f t="shared" si="14"/>
        <v>19177633080.230003</v>
      </c>
      <c r="F96" s="252">
        <f t="shared" si="14"/>
        <v>18979805662.809998</v>
      </c>
      <c r="G96" s="252">
        <f t="shared" si="14"/>
        <v>18973281363.44</v>
      </c>
      <c r="H96" s="253">
        <f t="shared" si="14"/>
        <v>197827417.41999984</v>
      </c>
      <c r="I96" s="254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I97" s="4"/>
    </row>
    <row r="98" spans="1:9" s="195" customFormat="1" ht="9" customHeight="1">
      <c r="A98" s="255" t="s">
        <v>348</v>
      </c>
      <c r="B98" s="194"/>
      <c r="C98" s="256">
        <f>SUM(C99:C105)</f>
        <v>18049422</v>
      </c>
      <c r="D98" s="256">
        <f>SUM(D99:D105)</f>
        <v>929100340.31</v>
      </c>
      <c r="E98" s="256">
        <f>SUM(E99:E105)</f>
        <v>947149762.31</v>
      </c>
      <c r="F98" s="256">
        <f>SUM(F99:F105)</f>
        <v>944360976.37</v>
      </c>
      <c r="G98" s="256">
        <f>SUM(G99:G105)</f>
        <v>944360976.37</v>
      </c>
      <c r="H98" s="257">
        <f>SUM(H99:I105)</f>
        <v>2788785.940000007</v>
      </c>
      <c r="I98" s="258"/>
    </row>
    <row r="99" spans="1:9" s="195" customFormat="1" ht="9" customHeight="1">
      <c r="A99" s="259" t="s">
        <v>349</v>
      </c>
      <c r="B99" s="194"/>
      <c r="C99" s="256">
        <v>11649564</v>
      </c>
      <c r="D99" s="256">
        <v>357943759.56</v>
      </c>
      <c r="E99" s="256">
        <f>SUM(C99:D99)</f>
        <v>369593323.56</v>
      </c>
      <c r="F99" s="256">
        <v>367803957.89</v>
      </c>
      <c r="G99" s="256">
        <v>367803957.89</v>
      </c>
      <c r="H99" s="257">
        <f aca="true" t="shared" si="15" ref="H99:H105">+E99-F99</f>
        <v>1789365.6700000167</v>
      </c>
      <c r="I99" s="258"/>
    </row>
    <row r="100" spans="1:9" s="195" customFormat="1" ht="9" customHeight="1">
      <c r="A100" s="259" t="s">
        <v>350</v>
      </c>
      <c r="B100" s="194"/>
      <c r="C100" s="256">
        <v>0</v>
      </c>
      <c r="D100" s="256">
        <v>11213591.07</v>
      </c>
      <c r="E100" s="256">
        <f aca="true" t="shared" si="16" ref="E100:E105">SUM(C100:D100)</f>
        <v>11213591.07</v>
      </c>
      <c r="F100" s="256">
        <v>11063590.99</v>
      </c>
      <c r="G100" s="256">
        <v>11063590.99</v>
      </c>
      <c r="H100" s="257">
        <f t="shared" si="15"/>
        <v>150000.08000000007</v>
      </c>
      <c r="I100" s="258"/>
    </row>
    <row r="101" spans="1:9" s="195" customFormat="1" ht="9" customHeight="1">
      <c r="A101" s="259" t="s">
        <v>351</v>
      </c>
      <c r="B101" s="194"/>
      <c r="C101" s="256">
        <v>2359264</v>
      </c>
      <c r="D101" s="256">
        <v>157345535.54</v>
      </c>
      <c r="E101" s="256">
        <f t="shared" si="16"/>
        <v>159704799.54</v>
      </c>
      <c r="F101" s="256">
        <v>159061364.52</v>
      </c>
      <c r="G101" s="256">
        <v>159061364.52</v>
      </c>
      <c r="H101" s="257">
        <f t="shared" si="15"/>
        <v>643435.0199999809</v>
      </c>
      <c r="I101" s="258"/>
    </row>
    <row r="102" spans="1:9" s="195" customFormat="1" ht="9" customHeight="1">
      <c r="A102" s="259" t="s">
        <v>352</v>
      </c>
      <c r="B102" s="194"/>
      <c r="C102" s="256">
        <v>2496422</v>
      </c>
      <c r="D102" s="256">
        <v>130106772.78</v>
      </c>
      <c r="E102" s="256">
        <f t="shared" si="16"/>
        <v>132603194.78</v>
      </c>
      <c r="F102" s="256">
        <v>132532243.71</v>
      </c>
      <c r="G102" s="256">
        <v>132532243.71</v>
      </c>
      <c r="H102" s="257">
        <f t="shared" si="15"/>
        <v>70951.07000000775</v>
      </c>
      <c r="I102" s="258"/>
    </row>
    <row r="103" spans="1:9" s="195" customFormat="1" ht="9" customHeight="1">
      <c r="A103" s="259" t="s">
        <v>353</v>
      </c>
      <c r="B103" s="194"/>
      <c r="C103" s="256">
        <v>1000800</v>
      </c>
      <c r="D103" s="256">
        <v>264290635.52</v>
      </c>
      <c r="E103" s="256">
        <f t="shared" si="16"/>
        <v>265291435.52</v>
      </c>
      <c r="F103" s="256">
        <v>265220690.21</v>
      </c>
      <c r="G103" s="256">
        <v>265220690.21</v>
      </c>
      <c r="H103" s="257">
        <f t="shared" si="15"/>
        <v>70745.31000000238</v>
      </c>
      <c r="I103" s="258"/>
    </row>
    <row r="104" spans="1:9" s="195" customFormat="1" ht="9" customHeight="1">
      <c r="A104" s="259" t="s">
        <v>354</v>
      </c>
      <c r="B104" s="194"/>
      <c r="C104" s="256">
        <v>0</v>
      </c>
      <c r="D104" s="256">
        <v>0</v>
      </c>
      <c r="E104" s="256">
        <f t="shared" si="16"/>
        <v>0</v>
      </c>
      <c r="F104" s="256">
        <v>0</v>
      </c>
      <c r="G104" s="256">
        <v>0</v>
      </c>
      <c r="H104" s="257">
        <f t="shared" si="15"/>
        <v>0</v>
      </c>
      <c r="I104" s="258"/>
    </row>
    <row r="105" spans="1:9" s="195" customFormat="1" ht="9" customHeight="1">
      <c r="A105" s="259" t="s">
        <v>355</v>
      </c>
      <c r="B105" s="194"/>
      <c r="C105" s="256">
        <v>543372</v>
      </c>
      <c r="D105" s="256">
        <v>8200045.84</v>
      </c>
      <c r="E105" s="256">
        <f t="shared" si="16"/>
        <v>8743417.84</v>
      </c>
      <c r="F105" s="256">
        <v>8679129.05</v>
      </c>
      <c r="G105" s="256">
        <v>8679129.05</v>
      </c>
      <c r="H105" s="257">
        <f t="shared" si="15"/>
        <v>64288.789999999106</v>
      </c>
      <c r="I105" s="258"/>
    </row>
    <row r="106" spans="1:9" s="195" customFormat="1" ht="3.75" customHeight="1">
      <c r="A106" s="197"/>
      <c r="B106" s="194"/>
      <c r="C106" s="194"/>
      <c r="D106" s="194"/>
      <c r="E106" s="194"/>
      <c r="F106" s="194"/>
      <c r="G106" s="194"/>
      <c r="I106" s="194"/>
    </row>
    <row r="107" spans="1:9" s="195" customFormat="1" ht="9" customHeight="1">
      <c r="A107" s="255" t="s">
        <v>356</v>
      </c>
      <c r="B107" s="194"/>
      <c r="C107" s="256">
        <f aca="true" t="shared" si="17" ref="C107:I107">SUM(C108:C116)</f>
        <v>2923500</v>
      </c>
      <c r="D107" s="256">
        <f>SUM(D108:D116)</f>
        <v>73267594.28</v>
      </c>
      <c r="E107" s="256">
        <f t="shared" si="17"/>
        <v>76191094.28</v>
      </c>
      <c r="F107" s="256">
        <f>SUM(F108:F116)</f>
        <v>38743987.529999994</v>
      </c>
      <c r="G107" s="256">
        <f>SUM(G108:G116)</f>
        <v>38743987.529999994</v>
      </c>
      <c r="H107" s="257">
        <f t="shared" si="17"/>
        <v>37447106.75</v>
      </c>
      <c r="I107" s="258">
        <f t="shared" si="17"/>
        <v>0</v>
      </c>
    </row>
    <row r="108" spans="1:9" s="195" customFormat="1" ht="9.75" customHeight="1">
      <c r="A108" s="259" t="s">
        <v>357</v>
      </c>
      <c r="B108" s="194"/>
      <c r="C108" s="260">
        <v>100000</v>
      </c>
      <c r="D108" s="260">
        <v>5037136</v>
      </c>
      <c r="E108" s="260">
        <f>SUM(C108:D108)</f>
        <v>5137136</v>
      </c>
      <c r="F108" s="260">
        <v>2606725.69</v>
      </c>
      <c r="G108" s="260">
        <v>2606725.69</v>
      </c>
      <c r="H108" s="257">
        <f aca="true" t="shared" si="18" ref="H108:H116">+E108-F108</f>
        <v>2530410.31</v>
      </c>
      <c r="I108" s="258"/>
    </row>
    <row r="109" spans="1:9" s="195" customFormat="1" ht="9" customHeight="1">
      <c r="A109" s="259" t="s">
        <v>358</v>
      </c>
      <c r="B109" s="194"/>
      <c r="C109" s="256">
        <v>2615000</v>
      </c>
      <c r="D109" s="256">
        <v>-1920649.08</v>
      </c>
      <c r="E109" s="260">
        <f aca="true" t="shared" si="19" ref="E109:E116">SUM(C109:D109)</f>
        <v>694350.9199999999</v>
      </c>
      <c r="F109" s="256">
        <v>694350.92</v>
      </c>
      <c r="G109" s="256">
        <v>694350.92</v>
      </c>
      <c r="H109" s="257">
        <f t="shared" si="18"/>
        <v>0</v>
      </c>
      <c r="I109" s="258"/>
    </row>
    <row r="110" spans="1:9" s="195" customFormat="1" ht="9" customHeight="1">
      <c r="A110" s="259" t="s">
        <v>359</v>
      </c>
      <c r="B110" s="194"/>
      <c r="C110" s="260">
        <v>0</v>
      </c>
      <c r="D110" s="260">
        <v>0</v>
      </c>
      <c r="E110" s="260">
        <f t="shared" si="19"/>
        <v>0</v>
      </c>
      <c r="F110" s="260">
        <v>0</v>
      </c>
      <c r="G110" s="260">
        <v>0</v>
      </c>
      <c r="H110" s="257">
        <f t="shared" si="18"/>
        <v>0</v>
      </c>
      <c r="I110" s="258"/>
    </row>
    <row r="111" spans="1:9" s="195" customFormat="1" ht="9" customHeight="1">
      <c r="A111" s="259" t="s">
        <v>360</v>
      </c>
      <c r="B111" s="194"/>
      <c r="C111" s="256">
        <v>13500</v>
      </c>
      <c r="D111" s="256">
        <v>46364711.47</v>
      </c>
      <c r="E111" s="260">
        <f t="shared" si="19"/>
        <v>46378211.47</v>
      </c>
      <c r="F111" s="256">
        <v>23189105.74</v>
      </c>
      <c r="G111" s="256">
        <v>23189105.74</v>
      </c>
      <c r="H111" s="257">
        <f t="shared" si="18"/>
        <v>23189105.73</v>
      </c>
      <c r="I111" s="258"/>
    </row>
    <row r="112" spans="1:9" s="195" customFormat="1" ht="9" customHeight="1">
      <c r="A112" s="259" t="s">
        <v>361</v>
      </c>
      <c r="B112" s="194"/>
      <c r="C112" s="256">
        <v>0</v>
      </c>
      <c r="D112" s="256">
        <v>0</v>
      </c>
      <c r="E112" s="260">
        <f t="shared" si="19"/>
        <v>0</v>
      </c>
      <c r="F112" s="256">
        <v>0</v>
      </c>
      <c r="G112" s="256">
        <v>0</v>
      </c>
      <c r="H112" s="257">
        <f t="shared" si="18"/>
        <v>0</v>
      </c>
      <c r="I112" s="258"/>
    </row>
    <row r="113" spans="1:9" s="195" customFormat="1" ht="9" customHeight="1">
      <c r="A113" s="259" t="s">
        <v>362</v>
      </c>
      <c r="B113" s="194"/>
      <c r="C113" s="256">
        <v>15000</v>
      </c>
      <c r="D113" s="256">
        <v>10290</v>
      </c>
      <c r="E113" s="260">
        <f t="shared" si="19"/>
        <v>25290</v>
      </c>
      <c r="F113" s="256">
        <v>20000</v>
      </c>
      <c r="G113" s="256">
        <v>20000</v>
      </c>
      <c r="H113" s="257">
        <f t="shared" si="18"/>
        <v>5290</v>
      </c>
      <c r="I113" s="258"/>
    </row>
    <row r="114" spans="1:9" s="195" customFormat="1" ht="9" customHeight="1">
      <c r="A114" s="259" t="s">
        <v>363</v>
      </c>
      <c r="B114" s="194"/>
      <c r="C114" s="260">
        <v>180000</v>
      </c>
      <c r="D114" s="260">
        <v>23550291.49</v>
      </c>
      <c r="E114" s="260">
        <f t="shared" si="19"/>
        <v>23730291.49</v>
      </c>
      <c r="F114" s="260">
        <v>12044295.75</v>
      </c>
      <c r="G114" s="260">
        <v>12044295.75</v>
      </c>
      <c r="H114" s="257">
        <f t="shared" si="18"/>
        <v>11685995.739999998</v>
      </c>
      <c r="I114" s="258"/>
    </row>
    <row r="115" spans="1:9" s="195" customFormat="1" ht="9" customHeight="1">
      <c r="A115" s="259" t="s">
        <v>364</v>
      </c>
      <c r="B115" s="194"/>
      <c r="C115" s="256">
        <v>0</v>
      </c>
      <c r="D115" s="256">
        <v>0</v>
      </c>
      <c r="E115" s="260">
        <f t="shared" si="19"/>
        <v>0</v>
      </c>
      <c r="F115" s="256">
        <v>0</v>
      </c>
      <c r="G115" s="256">
        <v>0</v>
      </c>
      <c r="H115" s="257">
        <f t="shared" si="18"/>
        <v>0</v>
      </c>
      <c r="I115" s="258"/>
    </row>
    <row r="116" spans="1:9" s="195" customFormat="1" ht="9" customHeight="1">
      <c r="A116" s="259" t="s">
        <v>365</v>
      </c>
      <c r="B116" s="194"/>
      <c r="C116" s="256">
        <v>0</v>
      </c>
      <c r="D116" s="256">
        <v>225814.4</v>
      </c>
      <c r="E116" s="260">
        <f t="shared" si="19"/>
        <v>225814.4</v>
      </c>
      <c r="F116" s="256">
        <v>189509.43</v>
      </c>
      <c r="G116" s="256">
        <v>189509.43</v>
      </c>
      <c r="H116" s="257">
        <f t="shared" si="18"/>
        <v>36304.97</v>
      </c>
      <c r="I116" s="258"/>
    </row>
    <row r="117" spans="1:9" s="195" customFormat="1" ht="1.5" customHeight="1">
      <c r="A117" s="197"/>
      <c r="B117" s="194"/>
      <c r="C117" s="194"/>
      <c r="D117" s="194"/>
      <c r="E117" s="194"/>
      <c r="F117" s="194"/>
      <c r="G117" s="194"/>
      <c r="I117" s="194"/>
    </row>
    <row r="118" spans="1:9" s="195" customFormat="1" ht="9" customHeight="1">
      <c r="A118" s="255" t="s">
        <v>366</v>
      </c>
      <c r="B118" s="194"/>
      <c r="C118" s="256">
        <f aca="true" t="shared" si="20" ref="C118:I118">SUM(C119:C127)</f>
        <v>31583862</v>
      </c>
      <c r="D118" s="256">
        <f t="shared" si="20"/>
        <v>214065958.51</v>
      </c>
      <c r="E118" s="256">
        <f t="shared" si="20"/>
        <v>245649820.51000002</v>
      </c>
      <c r="F118" s="256">
        <f t="shared" si="20"/>
        <v>213765793.18999997</v>
      </c>
      <c r="G118" s="256">
        <f t="shared" si="20"/>
        <v>213765793.18999997</v>
      </c>
      <c r="H118" s="257">
        <f t="shared" si="20"/>
        <v>31884027.32</v>
      </c>
      <c r="I118" s="258">
        <f t="shared" si="20"/>
        <v>0</v>
      </c>
    </row>
    <row r="119" spans="1:9" s="195" customFormat="1" ht="9" customHeight="1">
      <c r="A119" s="259" t="s">
        <v>367</v>
      </c>
      <c r="B119" s="194"/>
      <c r="C119" s="256">
        <v>15001500</v>
      </c>
      <c r="D119" s="256">
        <v>40302813.24</v>
      </c>
      <c r="E119" s="256">
        <f>SUM(C119:D119)</f>
        <v>55304313.24</v>
      </c>
      <c r="F119" s="256">
        <v>39282239.19</v>
      </c>
      <c r="G119" s="256">
        <v>39282239.19</v>
      </c>
      <c r="H119" s="257">
        <f aca="true" t="shared" si="21" ref="H119:H127">+E119-F119</f>
        <v>16022074.050000004</v>
      </c>
      <c r="I119" s="258"/>
    </row>
    <row r="120" spans="1:9" s="195" customFormat="1" ht="9" customHeight="1">
      <c r="A120" s="259" t="s">
        <v>368</v>
      </c>
      <c r="B120" s="194"/>
      <c r="C120" s="256">
        <v>10000</v>
      </c>
      <c r="D120" s="256">
        <v>5000</v>
      </c>
      <c r="E120" s="256">
        <f aca="true" t="shared" si="22" ref="E120:E127">SUM(C120:D120)</f>
        <v>15000</v>
      </c>
      <c r="F120" s="256">
        <v>0</v>
      </c>
      <c r="G120" s="256">
        <v>0</v>
      </c>
      <c r="H120" s="257">
        <f t="shared" si="21"/>
        <v>15000</v>
      </c>
      <c r="I120" s="258"/>
    </row>
    <row r="121" spans="1:9" s="195" customFormat="1" ht="9" customHeight="1">
      <c r="A121" s="259" t="s">
        <v>369</v>
      </c>
      <c r="B121" s="194"/>
      <c r="C121" s="260">
        <v>16360000</v>
      </c>
      <c r="D121" s="260">
        <v>16119900</v>
      </c>
      <c r="E121" s="256">
        <f t="shared" si="22"/>
        <v>32479900</v>
      </c>
      <c r="F121" s="260">
        <v>16664921.8</v>
      </c>
      <c r="G121" s="260">
        <v>16664921.8</v>
      </c>
      <c r="H121" s="257">
        <f t="shared" si="21"/>
        <v>15814978.2</v>
      </c>
      <c r="I121" s="258"/>
    </row>
    <row r="122" spans="1:9" s="195" customFormat="1" ht="9" customHeight="1">
      <c r="A122" s="259" t="s">
        <v>370</v>
      </c>
      <c r="B122" s="194"/>
      <c r="C122" s="256">
        <v>137362</v>
      </c>
      <c r="D122" s="256">
        <v>25846.3</v>
      </c>
      <c r="E122" s="256">
        <f t="shared" si="22"/>
        <v>163208.3</v>
      </c>
      <c r="F122" s="256">
        <v>163208.3</v>
      </c>
      <c r="G122" s="256">
        <v>163208.3</v>
      </c>
      <c r="H122" s="257">
        <f t="shared" si="21"/>
        <v>0</v>
      </c>
      <c r="I122" s="258"/>
    </row>
    <row r="123" spans="1:9" s="195" customFormat="1" ht="9" customHeight="1">
      <c r="A123" s="259" t="s">
        <v>371</v>
      </c>
      <c r="B123" s="194"/>
      <c r="C123" s="260">
        <v>0</v>
      </c>
      <c r="D123" s="260">
        <v>122532259</v>
      </c>
      <c r="E123" s="256">
        <f t="shared" si="22"/>
        <v>122532259</v>
      </c>
      <c r="F123" s="260">
        <v>122532259</v>
      </c>
      <c r="G123" s="260">
        <v>122532259</v>
      </c>
      <c r="H123" s="257">
        <f t="shared" si="21"/>
        <v>0</v>
      </c>
      <c r="I123" s="258"/>
    </row>
    <row r="124" spans="1:9" s="195" customFormat="1" ht="9" customHeight="1">
      <c r="A124" s="259" t="s">
        <v>372</v>
      </c>
      <c r="B124" s="194"/>
      <c r="C124" s="256">
        <v>0</v>
      </c>
      <c r="D124" s="256">
        <v>190000</v>
      </c>
      <c r="E124" s="256">
        <f t="shared" si="22"/>
        <v>190000</v>
      </c>
      <c r="F124" s="256">
        <v>189653.14</v>
      </c>
      <c r="G124" s="256">
        <v>189653.14</v>
      </c>
      <c r="H124" s="257">
        <f t="shared" si="21"/>
        <v>346.85999999998603</v>
      </c>
      <c r="I124" s="258"/>
    </row>
    <row r="125" spans="1:9" s="195" customFormat="1" ht="9" customHeight="1">
      <c r="A125" s="259" t="s">
        <v>373</v>
      </c>
      <c r="B125" s="194"/>
      <c r="C125" s="256">
        <v>25000</v>
      </c>
      <c r="D125" s="256">
        <v>4500</v>
      </c>
      <c r="E125" s="256">
        <f t="shared" si="22"/>
        <v>29500</v>
      </c>
      <c r="F125" s="256">
        <v>23665.7</v>
      </c>
      <c r="G125" s="256">
        <v>23665.7</v>
      </c>
      <c r="H125" s="257">
        <f t="shared" si="21"/>
        <v>5834.299999999999</v>
      </c>
      <c r="I125" s="258"/>
    </row>
    <row r="126" spans="1:9" s="195" customFormat="1" ht="9" customHeight="1">
      <c r="A126" s="259" t="s">
        <v>374</v>
      </c>
      <c r="B126" s="194"/>
      <c r="C126" s="256">
        <v>50000</v>
      </c>
      <c r="D126" s="256">
        <v>22500</v>
      </c>
      <c r="E126" s="256">
        <f t="shared" si="22"/>
        <v>72500</v>
      </c>
      <c r="F126" s="256">
        <v>50000</v>
      </c>
      <c r="G126" s="256">
        <v>50000</v>
      </c>
      <c r="H126" s="257">
        <f t="shared" si="21"/>
        <v>22500</v>
      </c>
      <c r="I126" s="258"/>
    </row>
    <row r="127" spans="1:9" s="195" customFormat="1" ht="9" customHeight="1">
      <c r="A127" s="259" t="s">
        <v>375</v>
      </c>
      <c r="B127" s="194"/>
      <c r="C127" s="256">
        <v>0</v>
      </c>
      <c r="D127" s="256">
        <v>34863139.97</v>
      </c>
      <c r="E127" s="256">
        <f t="shared" si="22"/>
        <v>34863139.97</v>
      </c>
      <c r="F127" s="256">
        <v>34859846.06</v>
      </c>
      <c r="G127" s="256">
        <v>34859846.06</v>
      </c>
      <c r="H127" s="257">
        <f t="shared" si="21"/>
        <v>3293.9099999964237</v>
      </c>
      <c r="I127" s="258"/>
    </row>
    <row r="128" spans="1:9" s="195" customFormat="1" ht="1.5" customHeight="1">
      <c r="A128" s="197"/>
      <c r="B128" s="194"/>
      <c r="C128" s="194"/>
      <c r="D128" s="194"/>
      <c r="E128" s="194"/>
      <c r="F128" s="194"/>
      <c r="G128" s="194"/>
      <c r="I128" s="194"/>
    </row>
    <row r="129" spans="1:9" s="195" customFormat="1" ht="9" customHeight="1">
      <c r="A129" s="261" t="s">
        <v>376</v>
      </c>
      <c r="B129" s="194"/>
      <c r="C129" s="262">
        <f aca="true" t="shared" si="23" ref="C129:I129">SUM(C131:C139)</f>
        <v>12071938891</v>
      </c>
      <c r="D129" s="262">
        <f t="shared" si="23"/>
        <v>2353725373.6</v>
      </c>
      <c r="E129" s="262">
        <f t="shared" si="23"/>
        <v>14425664264.6</v>
      </c>
      <c r="F129" s="262">
        <f>SUM(F131:F139)</f>
        <v>14414598976.94</v>
      </c>
      <c r="G129" s="262">
        <f>SUM(G131:G139)</f>
        <v>14414598976.94</v>
      </c>
      <c r="H129" s="263">
        <f>SUM(H131:H139)</f>
        <v>11065287.659999847</v>
      </c>
      <c r="I129" s="264">
        <f t="shared" si="23"/>
        <v>0</v>
      </c>
    </row>
    <row r="130" spans="1:9" s="195" customFormat="1" ht="9" customHeight="1">
      <c r="A130" s="261"/>
      <c r="B130" s="194"/>
      <c r="C130" s="262"/>
      <c r="D130" s="262"/>
      <c r="E130" s="262"/>
      <c r="F130" s="262"/>
      <c r="G130" s="262"/>
      <c r="H130" s="263"/>
      <c r="I130" s="264"/>
    </row>
    <row r="131" spans="1:9" s="195" customFormat="1" ht="9" customHeight="1">
      <c r="A131" s="259" t="s">
        <v>377</v>
      </c>
      <c r="B131" s="194"/>
      <c r="C131" s="260">
        <v>11871938891</v>
      </c>
      <c r="D131" s="260">
        <v>1859193276.57</v>
      </c>
      <c r="E131" s="260">
        <f>SUM(C131:D131)</f>
        <v>13731132167.57</v>
      </c>
      <c r="F131" s="260">
        <v>13730209966.41</v>
      </c>
      <c r="G131" s="260">
        <v>13730209966.41</v>
      </c>
      <c r="H131" s="257">
        <f>+E131-F131</f>
        <v>922201.1599998474</v>
      </c>
      <c r="I131" s="258"/>
    </row>
    <row r="132" spans="1:9" s="195" customFormat="1" ht="9" customHeight="1">
      <c r="A132" s="259" t="s">
        <v>378</v>
      </c>
      <c r="B132" s="194"/>
      <c r="C132" s="256">
        <v>0</v>
      </c>
      <c r="D132" s="256">
        <v>28819997.47</v>
      </c>
      <c r="E132" s="260">
        <f aca="true" t="shared" si="24" ref="E132:E139">SUM(C132:D132)</f>
        <v>28819997.47</v>
      </c>
      <c r="F132" s="256">
        <v>21241457.97</v>
      </c>
      <c r="G132" s="256">
        <v>21241457.97</v>
      </c>
      <c r="H132" s="257">
        <f aca="true" t="shared" si="25" ref="H132:H139">+E132-F132</f>
        <v>7578539.5</v>
      </c>
      <c r="I132" s="258"/>
    </row>
    <row r="133" spans="1:9" s="195" customFormat="1" ht="9" customHeight="1">
      <c r="A133" s="259" t="s">
        <v>379</v>
      </c>
      <c r="B133" s="194"/>
      <c r="C133" s="256">
        <v>0</v>
      </c>
      <c r="D133" s="256">
        <v>0</v>
      </c>
      <c r="E133" s="260">
        <f t="shared" si="24"/>
        <v>0</v>
      </c>
      <c r="F133" s="256">
        <v>0</v>
      </c>
      <c r="G133" s="256">
        <v>0</v>
      </c>
      <c r="H133" s="257">
        <f t="shared" si="25"/>
        <v>0</v>
      </c>
      <c r="I133" s="258"/>
    </row>
    <row r="134" spans="1:9" s="195" customFormat="1" ht="9" customHeight="1">
      <c r="A134" s="259" t="s">
        <v>380</v>
      </c>
      <c r="B134" s="194"/>
      <c r="C134" s="256">
        <v>0</v>
      </c>
      <c r="D134" s="256">
        <v>1151051.87</v>
      </c>
      <c r="E134" s="260">
        <f t="shared" si="24"/>
        <v>1151051.87</v>
      </c>
      <c r="F134" s="256">
        <v>1151051.87</v>
      </c>
      <c r="G134" s="256">
        <v>1151051.87</v>
      </c>
      <c r="H134" s="257">
        <f t="shared" si="25"/>
        <v>0</v>
      </c>
      <c r="I134" s="258"/>
    </row>
    <row r="135" spans="1:9" s="195" customFormat="1" ht="9" customHeight="1">
      <c r="A135" s="259" t="s">
        <v>381</v>
      </c>
      <c r="B135" s="194"/>
      <c r="C135" s="256">
        <v>200000000</v>
      </c>
      <c r="D135" s="256">
        <v>464561047.69</v>
      </c>
      <c r="E135" s="260">
        <f t="shared" si="24"/>
        <v>664561047.69</v>
      </c>
      <c r="F135" s="256">
        <v>661996500.69</v>
      </c>
      <c r="G135" s="256">
        <v>661996500.69</v>
      </c>
      <c r="H135" s="257">
        <f t="shared" si="25"/>
        <v>2564547</v>
      </c>
      <c r="I135" s="258"/>
    </row>
    <row r="136" spans="1:9" s="195" customFormat="1" ht="9" customHeight="1">
      <c r="A136" s="259" t="s">
        <v>382</v>
      </c>
      <c r="B136" s="194"/>
      <c r="C136" s="260">
        <v>0</v>
      </c>
      <c r="D136" s="260">
        <v>0</v>
      </c>
      <c r="E136" s="260">
        <f t="shared" si="24"/>
        <v>0</v>
      </c>
      <c r="F136" s="260">
        <v>0</v>
      </c>
      <c r="G136" s="260">
        <v>0</v>
      </c>
      <c r="H136" s="257">
        <f t="shared" si="25"/>
        <v>0</v>
      </c>
      <c r="I136" s="258"/>
    </row>
    <row r="137" spans="1:9" s="195" customFormat="1" ht="9" customHeight="1">
      <c r="A137" s="259" t="s">
        <v>383</v>
      </c>
      <c r="B137" s="194"/>
      <c r="C137" s="256">
        <v>0</v>
      </c>
      <c r="D137" s="256">
        <v>0</v>
      </c>
      <c r="E137" s="260">
        <f t="shared" si="24"/>
        <v>0</v>
      </c>
      <c r="F137" s="256">
        <v>0</v>
      </c>
      <c r="G137" s="256">
        <v>0</v>
      </c>
      <c r="H137" s="257">
        <f t="shared" si="25"/>
        <v>0</v>
      </c>
      <c r="I137" s="258"/>
    </row>
    <row r="138" spans="1:9" s="195" customFormat="1" ht="9" customHeight="1">
      <c r="A138" s="259" t="s">
        <v>384</v>
      </c>
      <c r="B138" s="194"/>
      <c r="C138" s="256">
        <v>0</v>
      </c>
      <c r="D138" s="256">
        <v>0</v>
      </c>
      <c r="E138" s="260">
        <f t="shared" si="24"/>
        <v>0</v>
      </c>
      <c r="F138" s="256">
        <v>0</v>
      </c>
      <c r="G138" s="256">
        <v>0</v>
      </c>
      <c r="H138" s="257">
        <f t="shared" si="25"/>
        <v>0</v>
      </c>
      <c r="I138" s="258"/>
    </row>
    <row r="139" spans="1:9" s="195" customFormat="1" ht="9" customHeight="1">
      <c r="A139" s="259" t="s">
        <v>385</v>
      </c>
      <c r="B139" s="194"/>
      <c r="C139" s="256">
        <v>0</v>
      </c>
      <c r="D139" s="256">
        <v>0</v>
      </c>
      <c r="E139" s="260">
        <f t="shared" si="24"/>
        <v>0</v>
      </c>
      <c r="F139" s="256">
        <v>0</v>
      </c>
      <c r="G139" s="256">
        <v>0</v>
      </c>
      <c r="H139" s="257">
        <f t="shared" si="25"/>
        <v>0</v>
      </c>
      <c r="I139" s="258"/>
    </row>
    <row r="140" spans="1:9" s="195" customFormat="1" ht="1.5" customHeight="1">
      <c r="A140" s="197"/>
      <c r="B140" s="194"/>
      <c r="C140" s="194"/>
      <c r="D140" s="194"/>
      <c r="E140" s="194"/>
      <c r="F140" s="194"/>
      <c r="G140" s="194"/>
      <c r="H140" s="268"/>
      <c r="I140" s="269"/>
    </row>
    <row r="141" spans="1:9" s="195" customFormat="1" ht="9" customHeight="1">
      <c r="A141" s="265" t="s">
        <v>386</v>
      </c>
      <c r="B141" s="194"/>
      <c r="C141" s="270">
        <f aca="true" t="shared" si="26" ref="C141:I141">SUM(C142:C150)</f>
        <v>13650000</v>
      </c>
      <c r="D141" s="256">
        <f t="shared" si="26"/>
        <v>3821798.289999999</v>
      </c>
      <c r="E141" s="256">
        <f t="shared" si="26"/>
        <v>17471798.29</v>
      </c>
      <c r="F141" s="256">
        <f>SUM(F142:F150)</f>
        <v>16079008.649999999</v>
      </c>
      <c r="G141" s="256">
        <f t="shared" si="26"/>
        <v>16079008.649999999</v>
      </c>
      <c r="H141" s="257">
        <f t="shared" si="26"/>
        <v>1392789.6400000001</v>
      </c>
      <c r="I141" s="258">
        <f t="shared" si="26"/>
        <v>0</v>
      </c>
    </row>
    <row r="142" spans="1:9" s="195" customFormat="1" ht="9" customHeight="1">
      <c r="A142" s="259" t="s">
        <v>387</v>
      </c>
      <c r="B142" s="194"/>
      <c r="C142" s="256">
        <v>0</v>
      </c>
      <c r="D142" s="256">
        <v>701965.21</v>
      </c>
      <c r="E142" s="256">
        <f>SUM(C142:D142)</f>
        <v>701965.21</v>
      </c>
      <c r="F142" s="256">
        <v>441223.81</v>
      </c>
      <c r="G142" s="256">
        <v>441223.81</v>
      </c>
      <c r="H142" s="257">
        <f aca="true" t="shared" si="27" ref="H142:H150">+E142-F142</f>
        <v>260741.39999999997</v>
      </c>
      <c r="I142" s="258"/>
    </row>
    <row r="143" spans="1:9" s="195" customFormat="1" ht="9" customHeight="1">
      <c r="A143" s="259" t="s">
        <v>388</v>
      </c>
      <c r="B143" s="194"/>
      <c r="C143" s="256">
        <v>0</v>
      </c>
      <c r="D143" s="256">
        <v>1747458.4</v>
      </c>
      <c r="E143" s="256">
        <f aca="true" t="shared" si="28" ref="E143:E151">SUM(C143:D143)</f>
        <v>1747458.4</v>
      </c>
      <c r="F143" s="256">
        <v>1735986.4</v>
      </c>
      <c r="G143" s="256">
        <v>1735986.4</v>
      </c>
      <c r="H143" s="257">
        <f t="shared" si="27"/>
        <v>11472</v>
      </c>
      <c r="I143" s="258"/>
    </row>
    <row r="144" spans="1:9" s="195" customFormat="1" ht="9" customHeight="1">
      <c r="A144" s="259" t="s">
        <v>389</v>
      </c>
      <c r="B144" s="194"/>
      <c r="C144" s="256">
        <v>0</v>
      </c>
      <c r="D144" s="256">
        <v>17000</v>
      </c>
      <c r="E144" s="256">
        <f t="shared" si="28"/>
        <v>17000</v>
      </c>
      <c r="F144" s="256">
        <v>13340</v>
      </c>
      <c r="G144" s="256">
        <v>13340</v>
      </c>
      <c r="H144" s="257">
        <f t="shared" si="27"/>
        <v>3660</v>
      </c>
      <c r="I144" s="258"/>
    </row>
    <row r="145" spans="1:9" s="195" customFormat="1" ht="9" customHeight="1">
      <c r="A145" s="259" t="s">
        <v>390</v>
      </c>
      <c r="B145" s="194"/>
      <c r="C145" s="256">
        <v>0</v>
      </c>
      <c r="D145" s="256">
        <v>11133474.68</v>
      </c>
      <c r="E145" s="256">
        <f t="shared" si="28"/>
        <v>11133474.68</v>
      </c>
      <c r="F145" s="256">
        <v>11008596.44</v>
      </c>
      <c r="G145" s="256">
        <v>11008596.44</v>
      </c>
      <c r="H145" s="257">
        <f t="shared" si="27"/>
        <v>124878.24000000022</v>
      </c>
      <c r="I145" s="258"/>
    </row>
    <row r="146" spans="1:9" s="195" customFormat="1" ht="9" customHeight="1">
      <c r="A146" s="259" t="s">
        <v>391</v>
      </c>
      <c r="B146" s="194"/>
      <c r="C146" s="256">
        <v>0</v>
      </c>
      <c r="D146" s="256">
        <v>0</v>
      </c>
      <c r="E146" s="256">
        <f t="shared" si="28"/>
        <v>0</v>
      </c>
      <c r="F146" s="256">
        <v>0</v>
      </c>
      <c r="G146" s="256">
        <v>0</v>
      </c>
      <c r="H146" s="257">
        <f t="shared" si="27"/>
        <v>0</v>
      </c>
      <c r="I146" s="258"/>
    </row>
    <row r="147" spans="1:9" s="195" customFormat="1" ht="9" customHeight="1">
      <c r="A147" s="259" t="s">
        <v>392</v>
      </c>
      <c r="B147" s="194"/>
      <c r="C147" s="256">
        <v>0</v>
      </c>
      <c r="D147" s="256">
        <v>2461000</v>
      </c>
      <c r="E147" s="256">
        <f t="shared" si="28"/>
        <v>2461000</v>
      </c>
      <c r="F147" s="256">
        <v>1663962</v>
      </c>
      <c r="G147" s="256">
        <v>1663962</v>
      </c>
      <c r="H147" s="257">
        <f t="shared" si="27"/>
        <v>797038</v>
      </c>
      <c r="I147" s="258"/>
    </row>
    <row r="148" spans="1:9" s="195" customFormat="1" ht="9" customHeight="1">
      <c r="A148" s="259" t="s">
        <v>393</v>
      </c>
      <c r="B148" s="194"/>
      <c r="C148" s="256">
        <v>0</v>
      </c>
      <c r="D148" s="256">
        <v>0</v>
      </c>
      <c r="E148" s="256">
        <f t="shared" si="28"/>
        <v>0</v>
      </c>
      <c r="F148" s="256">
        <v>0</v>
      </c>
      <c r="G148" s="256">
        <v>0</v>
      </c>
      <c r="H148" s="257">
        <f t="shared" si="27"/>
        <v>0</v>
      </c>
      <c r="I148" s="258"/>
    </row>
    <row r="149" spans="1:9" s="195" customFormat="1" ht="9" customHeight="1">
      <c r="A149" s="259" t="s">
        <v>394</v>
      </c>
      <c r="B149" s="194"/>
      <c r="C149" s="256">
        <v>0</v>
      </c>
      <c r="D149" s="256">
        <v>0</v>
      </c>
      <c r="E149" s="256">
        <f t="shared" si="28"/>
        <v>0</v>
      </c>
      <c r="F149" s="256">
        <v>0</v>
      </c>
      <c r="G149" s="256">
        <v>0</v>
      </c>
      <c r="H149" s="257">
        <f t="shared" si="27"/>
        <v>0</v>
      </c>
      <c r="I149" s="258"/>
    </row>
    <row r="150" spans="1:9" s="195" customFormat="1" ht="9" customHeight="1">
      <c r="A150" s="259" t="s">
        <v>395</v>
      </c>
      <c r="B150" s="194"/>
      <c r="C150" s="256">
        <v>13650000</v>
      </c>
      <c r="D150" s="256">
        <v>-12239100</v>
      </c>
      <c r="E150" s="256">
        <f t="shared" si="28"/>
        <v>1410900</v>
      </c>
      <c r="F150" s="256">
        <v>1215900</v>
      </c>
      <c r="G150" s="256">
        <v>1215900</v>
      </c>
      <c r="H150" s="257">
        <f t="shared" si="27"/>
        <v>195000</v>
      </c>
      <c r="I150" s="258"/>
    </row>
    <row r="151" spans="1:9" s="195" customFormat="1" ht="1.5" customHeight="1">
      <c r="A151" s="197"/>
      <c r="B151" s="194"/>
      <c r="C151" s="194"/>
      <c r="D151" s="194"/>
      <c r="E151" s="256">
        <f t="shared" si="28"/>
        <v>0</v>
      </c>
      <c r="F151" s="194"/>
      <c r="G151" s="194"/>
      <c r="I151" s="194"/>
    </row>
    <row r="152" spans="1:9" s="195" customFormat="1" ht="9" customHeight="1">
      <c r="A152" s="255" t="s">
        <v>396</v>
      </c>
      <c r="B152" s="194"/>
      <c r="C152" s="256">
        <f>SUM(C153:C155)</f>
        <v>448316670</v>
      </c>
      <c r="D152" s="256">
        <f aca="true" t="shared" si="29" ref="D152:I152">SUM(D153:D155)</f>
        <v>521399771.67</v>
      </c>
      <c r="E152" s="256">
        <f t="shared" si="29"/>
        <v>969716441.6700001</v>
      </c>
      <c r="F152" s="256">
        <f t="shared" si="29"/>
        <v>856467021.99</v>
      </c>
      <c r="G152" s="256">
        <f t="shared" si="29"/>
        <v>856467021.99</v>
      </c>
      <c r="H152" s="257">
        <f t="shared" si="29"/>
        <v>113249419.67999998</v>
      </c>
      <c r="I152" s="258">
        <f t="shared" si="29"/>
        <v>0</v>
      </c>
    </row>
    <row r="153" spans="1:9" s="195" customFormat="1" ht="9" customHeight="1">
      <c r="A153" s="259" t="s">
        <v>397</v>
      </c>
      <c r="B153" s="194"/>
      <c r="C153" s="256">
        <v>448316670</v>
      </c>
      <c r="D153" s="256">
        <v>501753471.22</v>
      </c>
      <c r="E153" s="256">
        <f>SUM(C153:D153)</f>
        <v>950070141.22</v>
      </c>
      <c r="F153" s="256">
        <v>836896294.69</v>
      </c>
      <c r="G153" s="256">
        <v>836896294.69</v>
      </c>
      <c r="H153" s="257">
        <f>+E153-F153</f>
        <v>113173846.52999997</v>
      </c>
      <c r="I153" s="258"/>
    </row>
    <row r="154" spans="1:9" s="195" customFormat="1" ht="9" customHeight="1">
      <c r="A154" s="259" t="s">
        <v>398</v>
      </c>
      <c r="B154" s="194"/>
      <c r="C154" s="256">
        <v>0</v>
      </c>
      <c r="D154" s="256">
        <v>19646300.45</v>
      </c>
      <c r="E154" s="256">
        <f>SUM(C154:D154)</f>
        <v>19646300.45</v>
      </c>
      <c r="F154" s="256">
        <v>19570727.3</v>
      </c>
      <c r="G154" s="256">
        <v>19570727.3</v>
      </c>
      <c r="H154" s="257">
        <f>+E154-F154</f>
        <v>75573.14999999851</v>
      </c>
      <c r="I154" s="258"/>
    </row>
    <row r="155" spans="1:9" s="195" customFormat="1" ht="9" customHeight="1">
      <c r="A155" s="259" t="s">
        <v>399</v>
      </c>
      <c r="B155" s="194"/>
      <c r="C155" s="256">
        <v>0</v>
      </c>
      <c r="D155" s="256">
        <v>0</v>
      </c>
      <c r="E155" s="256">
        <f>SUM(C155:D155)</f>
        <v>0</v>
      </c>
      <c r="F155" s="256">
        <v>0</v>
      </c>
      <c r="G155" s="256">
        <v>0</v>
      </c>
      <c r="H155" s="257">
        <f>+E155-F155</f>
        <v>0</v>
      </c>
      <c r="I155" s="258"/>
    </row>
    <row r="156" spans="1:9" s="195" customFormat="1" ht="2.25" customHeight="1">
      <c r="A156" s="197"/>
      <c r="B156" s="194"/>
      <c r="C156" s="194"/>
      <c r="D156" s="194"/>
      <c r="E156" s="194"/>
      <c r="F156" s="194"/>
      <c r="G156" s="194"/>
      <c r="I156" s="194"/>
    </row>
    <row r="157" spans="1:9" s="195" customFormat="1" ht="9" customHeight="1">
      <c r="A157" s="265" t="s">
        <v>400</v>
      </c>
      <c r="B157" s="194"/>
      <c r="C157" s="256">
        <f aca="true" t="shared" si="30" ref="C157:I157">SUM(C158:C165)</f>
        <v>0</v>
      </c>
      <c r="D157" s="256">
        <f t="shared" si="30"/>
        <v>0</v>
      </c>
      <c r="E157" s="256">
        <f t="shared" si="30"/>
        <v>0</v>
      </c>
      <c r="F157" s="256">
        <f t="shared" si="30"/>
        <v>0</v>
      </c>
      <c r="G157" s="256">
        <f t="shared" si="30"/>
        <v>0</v>
      </c>
      <c r="H157" s="257">
        <f t="shared" si="30"/>
        <v>0</v>
      </c>
      <c r="I157" s="258">
        <f t="shared" si="30"/>
        <v>0</v>
      </c>
    </row>
    <row r="158" spans="1:9" s="195" customFormat="1" ht="9" customHeight="1">
      <c r="A158" s="259" t="s">
        <v>401</v>
      </c>
      <c r="B158" s="194"/>
      <c r="C158" s="256">
        <v>0</v>
      </c>
      <c r="D158" s="256">
        <v>0</v>
      </c>
      <c r="E158" s="256">
        <f>SUM(C158:D158)</f>
        <v>0</v>
      </c>
      <c r="F158" s="256">
        <v>0</v>
      </c>
      <c r="G158" s="256">
        <v>0</v>
      </c>
      <c r="H158" s="257">
        <f aca="true" t="shared" si="31" ref="H158:H165">+E158-F158</f>
        <v>0</v>
      </c>
      <c r="I158" s="258"/>
    </row>
    <row r="159" spans="1:9" s="195" customFormat="1" ht="9" customHeight="1">
      <c r="A159" s="259" t="s">
        <v>402</v>
      </c>
      <c r="B159" s="194"/>
      <c r="C159" s="256">
        <v>0</v>
      </c>
      <c r="D159" s="256">
        <v>0</v>
      </c>
      <c r="E159" s="256">
        <f>SUM(C159:D159)</f>
        <v>0</v>
      </c>
      <c r="F159" s="256">
        <v>0</v>
      </c>
      <c r="G159" s="256">
        <v>0</v>
      </c>
      <c r="H159" s="257">
        <f t="shared" si="31"/>
        <v>0</v>
      </c>
      <c r="I159" s="258"/>
    </row>
    <row r="160" spans="1:9" s="195" customFormat="1" ht="9" customHeight="1">
      <c r="A160" s="259" t="s">
        <v>403</v>
      </c>
      <c r="B160" s="194"/>
      <c r="C160" s="256">
        <v>0</v>
      </c>
      <c r="D160" s="256">
        <v>0</v>
      </c>
      <c r="E160" s="256">
        <f>SUM(C160:D160)</f>
        <v>0</v>
      </c>
      <c r="F160" s="256">
        <v>0</v>
      </c>
      <c r="G160" s="256">
        <v>0</v>
      </c>
      <c r="H160" s="257">
        <f t="shared" si="31"/>
        <v>0</v>
      </c>
      <c r="I160" s="258"/>
    </row>
    <row r="161" spans="1:9" s="195" customFormat="1" ht="9" customHeight="1">
      <c r="A161" s="259" t="s">
        <v>404</v>
      </c>
      <c r="B161" s="194"/>
      <c r="C161" s="256">
        <v>0</v>
      </c>
      <c r="D161" s="256">
        <v>0</v>
      </c>
      <c r="E161" s="256">
        <f>SUM(C161:D161)</f>
        <v>0</v>
      </c>
      <c r="F161" s="256">
        <v>0</v>
      </c>
      <c r="G161" s="256">
        <v>0</v>
      </c>
      <c r="H161" s="257">
        <f t="shared" si="31"/>
        <v>0</v>
      </c>
      <c r="I161" s="258"/>
    </row>
    <row r="162" spans="1:9" s="195" customFormat="1" ht="9" customHeight="1">
      <c r="A162" s="267" t="s">
        <v>405</v>
      </c>
      <c r="B162" s="194"/>
      <c r="C162" s="262">
        <v>0</v>
      </c>
      <c r="D162" s="262">
        <v>0</v>
      </c>
      <c r="E162" s="262">
        <f>SUM(C162:D163)</f>
        <v>0</v>
      </c>
      <c r="F162" s="262">
        <v>0</v>
      </c>
      <c r="G162" s="262">
        <v>0</v>
      </c>
      <c r="H162" s="263">
        <f t="shared" si="31"/>
        <v>0</v>
      </c>
      <c r="I162" s="264"/>
    </row>
    <row r="163" spans="1:9" s="195" customFormat="1" ht="9" customHeight="1">
      <c r="A163" s="267"/>
      <c r="B163" s="194"/>
      <c r="C163" s="262"/>
      <c r="D163" s="262"/>
      <c r="E163" s="262"/>
      <c r="F163" s="262"/>
      <c r="G163" s="262"/>
      <c r="H163" s="263"/>
      <c r="I163" s="264"/>
    </row>
    <row r="164" spans="1:9" s="195" customFormat="1" ht="9" customHeight="1">
      <c r="A164" s="259" t="s">
        <v>406</v>
      </c>
      <c r="B164" s="194"/>
      <c r="C164" s="256">
        <v>0</v>
      </c>
      <c r="D164" s="256">
        <v>0</v>
      </c>
      <c r="E164" s="256">
        <f>SUM(C164:D164)</f>
        <v>0</v>
      </c>
      <c r="F164" s="256">
        <v>0</v>
      </c>
      <c r="G164" s="256">
        <v>0</v>
      </c>
      <c r="H164" s="257">
        <f t="shared" si="31"/>
        <v>0</v>
      </c>
      <c r="I164" s="258"/>
    </row>
    <row r="165" spans="1:9" s="195" customFormat="1" ht="9" customHeight="1">
      <c r="A165" s="259" t="s">
        <v>407</v>
      </c>
      <c r="B165" s="194"/>
      <c r="C165" s="260">
        <v>0</v>
      </c>
      <c r="D165" s="260">
        <v>0</v>
      </c>
      <c r="E165" s="260">
        <f>SUM(C165:D165)</f>
        <v>0</v>
      </c>
      <c r="F165" s="260">
        <v>0</v>
      </c>
      <c r="G165" s="260">
        <v>0</v>
      </c>
      <c r="H165" s="257">
        <f t="shared" si="31"/>
        <v>0</v>
      </c>
      <c r="I165" s="258"/>
    </row>
    <row r="166" spans="1:9" s="195" customFormat="1" ht="1.5" customHeight="1">
      <c r="A166" s="197"/>
      <c r="B166" s="194"/>
      <c r="C166" s="194"/>
      <c r="D166" s="194"/>
      <c r="E166" s="194"/>
      <c r="F166" s="194"/>
      <c r="G166" s="194"/>
      <c r="I166" s="194"/>
    </row>
    <row r="167" spans="1:9" s="195" customFormat="1" ht="9" customHeight="1">
      <c r="A167" s="255" t="s">
        <v>408</v>
      </c>
      <c r="B167" s="194"/>
      <c r="C167" s="256">
        <f aca="true" t="shared" si="32" ref="C167:I167">SUM(C168:C170)</f>
        <v>2337483715</v>
      </c>
      <c r="D167" s="256">
        <f t="shared" si="32"/>
        <v>21272596.57</v>
      </c>
      <c r="E167" s="256">
        <f t="shared" si="32"/>
        <v>2358756311.5699997</v>
      </c>
      <c r="F167" s="256">
        <f t="shared" si="32"/>
        <v>2358756311.5699997</v>
      </c>
      <c r="G167" s="256">
        <f t="shared" si="32"/>
        <v>2355988676.97</v>
      </c>
      <c r="H167" s="257">
        <f t="shared" si="32"/>
        <v>0</v>
      </c>
      <c r="I167" s="258">
        <f t="shared" si="32"/>
        <v>0</v>
      </c>
    </row>
    <row r="168" spans="1:9" s="195" customFormat="1" ht="9" customHeight="1">
      <c r="A168" s="259" t="s">
        <v>409</v>
      </c>
      <c r="B168" s="194"/>
      <c r="C168" s="256">
        <v>0</v>
      </c>
      <c r="D168" s="256">
        <v>0</v>
      </c>
      <c r="E168" s="256">
        <f>SUM(C168:D168)</f>
        <v>0</v>
      </c>
      <c r="F168" s="256">
        <v>0</v>
      </c>
      <c r="G168" s="256">
        <v>0</v>
      </c>
      <c r="H168" s="257">
        <f>+E168-F168</f>
        <v>0</v>
      </c>
      <c r="I168" s="258"/>
    </row>
    <row r="169" spans="1:9" s="195" customFormat="1" ht="9" customHeight="1">
      <c r="A169" s="259" t="s">
        <v>410</v>
      </c>
      <c r="B169" s="194"/>
      <c r="C169" s="256">
        <v>2337483715</v>
      </c>
      <c r="D169" s="256">
        <v>-8626981.03</v>
      </c>
      <c r="E169" s="256">
        <f>SUM(C169:D169)</f>
        <v>2328856733.97</v>
      </c>
      <c r="F169" s="256">
        <v>2328856733.97</v>
      </c>
      <c r="G169" s="256">
        <v>2328856733.97</v>
      </c>
      <c r="H169" s="257">
        <f>+E169-F169</f>
        <v>0</v>
      </c>
      <c r="I169" s="258"/>
    </row>
    <row r="170" spans="1:9" s="195" customFormat="1" ht="9" customHeight="1">
      <c r="A170" s="259" t="s">
        <v>411</v>
      </c>
      <c r="B170" s="194"/>
      <c r="C170" s="256">
        <v>0</v>
      </c>
      <c r="D170" s="256">
        <v>29899577.6</v>
      </c>
      <c r="E170" s="256">
        <f>SUM(C170:D170)</f>
        <v>29899577.6</v>
      </c>
      <c r="F170" s="256">
        <v>29899577.6</v>
      </c>
      <c r="G170" s="256">
        <v>27131943</v>
      </c>
      <c r="H170" s="257">
        <f>+E170-F170</f>
        <v>0</v>
      </c>
      <c r="I170" s="258"/>
    </row>
    <row r="171" spans="1:9" s="195" customFormat="1" ht="1.5" customHeight="1">
      <c r="A171" s="197"/>
      <c r="B171" s="194"/>
      <c r="C171" s="194"/>
      <c r="D171" s="194"/>
      <c r="E171" s="194"/>
      <c r="F171" s="194"/>
      <c r="G171" s="194"/>
      <c r="I171" s="194"/>
    </row>
    <row r="172" spans="1:9" s="195" customFormat="1" ht="9" customHeight="1">
      <c r="A172" s="255" t="s">
        <v>412</v>
      </c>
      <c r="B172" s="194"/>
      <c r="C172" s="256">
        <f aca="true" t="shared" si="33" ref="C172:I172">SUM(C173:C179)</f>
        <v>126036500</v>
      </c>
      <c r="D172" s="256">
        <f t="shared" si="33"/>
        <v>10997087</v>
      </c>
      <c r="E172" s="256">
        <f t="shared" si="33"/>
        <v>137033587</v>
      </c>
      <c r="F172" s="256">
        <f>SUM(F173:F179)</f>
        <v>137033586.57</v>
      </c>
      <c r="G172" s="256">
        <f>SUM(G173:G179)</f>
        <v>133276921.8</v>
      </c>
      <c r="H172" s="271">
        <f t="shared" si="33"/>
        <v>0.4299999997019768</v>
      </c>
      <c r="I172" s="258">
        <f t="shared" si="33"/>
        <v>0</v>
      </c>
    </row>
    <row r="173" spans="1:9" s="195" customFormat="1" ht="9" customHeight="1">
      <c r="A173" s="259" t="s">
        <v>413</v>
      </c>
      <c r="B173" s="194"/>
      <c r="C173" s="272">
        <v>95935238</v>
      </c>
      <c r="D173" s="256">
        <v>0</v>
      </c>
      <c r="E173" s="256">
        <f aca="true" t="shared" si="34" ref="E173:E179">SUM(C173:D173)</f>
        <v>95935238</v>
      </c>
      <c r="F173" s="256">
        <v>95935238</v>
      </c>
      <c r="G173" s="256">
        <v>95935238</v>
      </c>
      <c r="H173" s="257">
        <f aca="true" t="shared" si="35" ref="H173:H179">+E173-F173</f>
        <v>0</v>
      </c>
      <c r="I173" s="258"/>
    </row>
    <row r="174" spans="1:9" s="195" customFormat="1" ht="9" customHeight="1">
      <c r="A174" s="259" t="s">
        <v>414</v>
      </c>
      <c r="B174" s="194"/>
      <c r="C174" s="272">
        <v>30101262</v>
      </c>
      <c r="D174" s="256">
        <v>10997087</v>
      </c>
      <c r="E174" s="256">
        <f t="shared" si="34"/>
        <v>41098349</v>
      </c>
      <c r="F174" s="256">
        <v>41098348.57</v>
      </c>
      <c r="G174" s="256">
        <v>37341683.8</v>
      </c>
      <c r="H174" s="257">
        <f t="shared" si="35"/>
        <v>0.4299999997019768</v>
      </c>
      <c r="I174" s="258"/>
    </row>
    <row r="175" spans="1:9" s="195" customFormat="1" ht="9" customHeight="1">
      <c r="A175" s="259" t="s">
        <v>415</v>
      </c>
      <c r="B175" s="194"/>
      <c r="C175" s="272">
        <v>0</v>
      </c>
      <c r="D175" s="256">
        <v>0</v>
      </c>
      <c r="E175" s="256">
        <f t="shared" si="34"/>
        <v>0</v>
      </c>
      <c r="F175" s="256">
        <v>0</v>
      </c>
      <c r="G175" s="256">
        <v>0</v>
      </c>
      <c r="H175" s="257">
        <f t="shared" si="35"/>
        <v>0</v>
      </c>
      <c r="I175" s="258"/>
    </row>
    <row r="176" spans="1:9" s="195" customFormat="1" ht="9" customHeight="1">
      <c r="A176" s="259" t="s">
        <v>416</v>
      </c>
      <c r="B176" s="194"/>
      <c r="C176" s="272">
        <v>0</v>
      </c>
      <c r="D176" s="256">
        <v>0</v>
      </c>
      <c r="E176" s="256">
        <f t="shared" si="34"/>
        <v>0</v>
      </c>
      <c r="F176" s="256">
        <v>0</v>
      </c>
      <c r="G176" s="256">
        <v>0</v>
      </c>
      <c r="H176" s="257">
        <f t="shared" si="35"/>
        <v>0</v>
      </c>
      <c r="I176" s="258"/>
    </row>
    <row r="177" spans="1:9" s="195" customFormat="1" ht="9" customHeight="1">
      <c r="A177" s="259" t="s">
        <v>417</v>
      </c>
      <c r="B177" s="194"/>
      <c r="C177" s="272">
        <v>0</v>
      </c>
      <c r="D177" s="256">
        <v>0</v>
      </c>
      <c r="E177" s="256">
        <f t="shared" si="34"/>
        <v>0</v>
      </c>
      <c r="F177" s="256">
        <v>0</v>
      </c>
      <c r="G177" s="256">
        <v>0</v>
      </c>
      <c r="H177" s="257">
        <f t="shared" si="35"/>
        <v>0</v>
      </c>
      <c r="I177" s="258"/>
    </row>
    <row r="178" spans="1:9" s="195" customFormat="1" ht="9" customHeight="1">
      <c r="A178" s="259" t="s">
        <v>418</v>
      </c>
      <c r="B178" s="194"/>
      <c r="C178" s="272">
        <v>0</v>
      </c>
      <c r="D178" s="256">
        <v>0</v>
      </c>
      <c r="E178" s="256">
        <f t="shared" si="34"/>
        <v>0</v>
      </c>
      <c r="F178" s="256">
        <v>0</v>
      </c>
      <c r="G178" s="256">
        <v>0</v>
      </c>
      <c r="H178" s="257">
        <f t="shared" si="35"/>
        <v>0</v>
      </c>
      <c r="I178" s="258"/>
    </row>
    <row r="179" spans="1:9" s="195" customFormat="1" ht="9" customHeight="1">
      <c r="A179" s="259" t="s">
        <v>419</v>
      </c>
      <c r="B179" s="194"/>
      <c r="C179" s="272">
        <v>0</v>
      </c>
      <c r="D179" s="256">
        <v>0</v>
      </c>
      <c r="E179" s="256">
        <f t="shared" si="34"/>
        <v>0</v>
      </c>
      <c r="F179" s="256">
        <v>0</v>
      </c>
      <c r="G179" s="256">
        <v>0</v>
      </c>
      <c r="H179" s="257">
        <f t="shared" si="35"/>
        <v>0</v>
      </c>
      <c r="I179" s="258"/>
    </row>
    <row r="180" spans="1:9" ht="2.25" customHeight="1">
      <c r="A180" s="3"/>
      <c r="B180" s="4"/>
      <c r="C180" s="4"/>
      <c r="D180" s="4"/>
      <c r="E180" s="4"/>
      <c r="F180" s="4"/>
      <c r="G180" s="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I181" s="4"/>
    </row>
    <row r="182" spans="1:9" ht="9" customHeight="1">
      <c r="A182" s="251" t="s">
        <v>421</v>
      </c>
      <c r="B182" s="4"/>
      <c r="C182" s="252">
        <f aca="true" t="shared" si="36" ref="C182:I182">+C10+C96</f>
        <v>28226585829</v>
      </c>
      <c r="D182" s="252">
        <f t="shared" si="36"/>
        <v>6131250586.09</v>
      </c>
      <c r="E182" s="252">
        <f t="shared" si="36"/>
        <v>34357836415.090004</v>
      </c>
      <c r="F182" s="252">
        <f t="shared" si="36"/>
        <v>34014381218.809998</v>
      </c>
      <c r="G182" s="252">
        <f t="shared" si="36"/>
        <v>33250153388.16</v>
      </c>
      <c r="H182" s="253">
        <f t="shared" si="36"/>
        <v>343455196.2799998</v>
      </c>
      <c r="I182" s="254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mergeCells count="181">
    <mergeCell ref="H176:I176"/>
    <mergeCell ref="H177:I177"/>
    <mergeCell ref="H178:I178"/>
    <mergeCell ref="H179:I179"/>
    <mergeCell ref="H182:I182"/>
    <mergeCell ref="H169:I169"/>
    <mergeCell ref="H170:I170"/>
    <mergeCell ref="H172:I172"/>
    <mergeCell ref="H173:I173"/>
    <mergeCell ref="H174:I174"/>
    <mergeCell ref="H175:I175"/>
    <mergeCell ref="G162:G163"/>
    <mergeCell ref="H162:I163"/>
    <mergeCell ref="H164:I164"/>
    <mergeCell ref="H165:I165"/>
    <mergeCell ref="H167:I167"/>
    <mergeCell ref="H168:I168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20:I120"/>
    <mergeCell ref="H121:I121"/>
    <mergeCell ref="H122:I122"/>
    <mergeCell ref="H123:I123"/>
    <mergeCell ref="H124:I124"/>
    <mergeCell ref="H125:I125"/>
    <mergeCell ref="H113:I113"/>
    <mergeCell ref="H114:I114"/>
    <mergeCell ref="H115:I115"/>
    <mergeCell ref="H116:I116"/>
    <mergeCell ref="H118:I118"/>
    <mergeCell ref="H119:I119"/>
    <mergeCell ref="H107:I107"/>
    <mergeCell ref="H108:I108"/>
    <mergeCell ref="H109:I109"/>
    <mergeCell ref="H110:I110"/>
    <mergeCell ref="H111:I111"/>
    <mergeCell ref="H112:I112"/>
    <mergeCell ref="H100:I100"/>
    <mergeCell ref="H101:I101"/>
    <mergeCell ref="H102:I102"/>
    <mergeCell ref="H103:I103"/>
    <mergeCell ref="H104:I104"/>
    <mergeCell ref="H105:I105"/>
    <mergeCell ref="H91:I91"/>
    <mergeCell ref="H92:I92"/>
    <mergeCell ref="H93:I93"/>
    <mergeCell ref="H96:I96"/>
    <mergeCell ref="H98:I98"/>
    <mergeCell ref="H99:I99"/>
    <mergeCell ref="H84:I84"/>
    <mergeCell ref="H86:I86"/>
    <mergeCell ref="H87:I87"/>
    <mergeCell ref="H88:I88"/>
    <mergeCell ref="H89:I89"/>
    <mergeCell ref="H90:I90"/>
    <mergeCell ref="H76:I77"/>
    <mergeCell ref="H78:I78"/>
    <mergeCell ref="H79:I79"/>
    <mergeCell ref="H81:I81"/>
    <mergeCell ref="H82:I82"/>
    <mergeCell ref="H83:I83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61"/>
  <sheetViews>
    <sheetView showGridLines="0" view="pageBreakPreview" zoomScaleSheetLayoutView="10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.6" customHeight="1">
      <c r="A1" s="198" t="s">
        <v>422</v>
      </c>
      <c r="B1" s="199"/>
      <c r="C1" s="199"/>
      <c r="D1" s="199"/>
      <c r="E1" s="199"/>
      <c r="F1" s="199"/>
      <c r="G1" s="199"/>
      <c r="H1" s="199"/>
      <c r="I1" s="200"/>
    </row>
    <row r="2" spans="1:9" ht="11.4" customHeight="1">
      <c r="A2" s="201"/>
      <c r="B2" s="202"/>
      <c r="C2" s="202"/>
      <c r="D2" s="202"/>
      <c r="E2" s="202"/>
      <c r="F2" s="202"/>
      <c r="G2" s="202"/>
      <c r="H2" s="202"/>
      <c r="I2" s="203"/>
    </row>
    <row r="3" spans="1:9" ht="11.4" customHeight="1">
      <c r="A3" s="201"/>
      <c r="B3" s="202"/>
      <c r="C3" s="202"/>
      <c r="D3" s="202"/>
      <c r="E3" s="202"/>
      <c r="F3" s="202"/>
      <c r="G3" s="202"/>
      <c r="H3" s="202"/>
      <c r="I3" s="203"/>
    </row>
    <row r="4" spans="1:9" ht="11.4" customHeight="1">
      <c r="A4" s="201"/>
      <c r="B4" s="202"/>
      <c r="C4" s="202"/>
      <c r="D4" s="202"/>
      <c r="E4" s="202"/>
      <c r="F4" s="202"/>
      <c r="G4" s="202"/>
      <c r="H4" s="202"/>
      <c r="I4" s="203"/>
    </row>
    <row r="5" spans="1:9" ht="17.25" customHeight="1">
      <c r="A5" s="204"/>
      <c r="B5" s="205"/>
      <c r="C5" s="205"/>
      <c r="D5" s="205"/>
      <c r="E5" s="205"/>
      <c r="F5" s="205"/>
      <c r="G5" s="205"/>
      <c r="H5" s="205"/>
      <c r="I5" s="206"/>
    </row>
    <row r="6" spans="1:9" ht="13.2">
      <c r="A6" s="207" t="s">
        <v>0</v>
      </c>
      <c r="B6" s="246"/>
      <c r="C6" s="247" t="s">
        <v>342</v>
      </c>
      <c r="D6" s="247"/>
      <c r="E6" s="247"/>
      <c r="F6" s="247"/>
      <c r="G6" s="247"/>
      <c r="H6" s="248" t="s">
        <v>343</v>
      </c>
      <c r="I6" s="248"/>
    </row>
    <row r="7" spans="1:9" ht="13.2">
      <c r="A7" s="209"/>
      <c r="B7" s="249"/>
      <c r="C7" s="208" t="s">
        <v>344</v>
      </c>
      <c r="D7" s="247" t="s">
        <v>345</v>
      </c>
      <c r="E7" s="208" t="s">
        <v>346</v>
      </c>
      <c r="F7" s="208" t="s">
        <v>235</v>
      </c>
      <c r="G7" s="208" t="s">
        <v>252</v>
      </c>
      <c r="H7" s="248"/>
      <c r="I7" s="248"/>
    </row>
    <row r="8" spans="1:9" ht="13.2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75" t="s">
        <v>423</v>
      </c>
      <c r="B10" s="4"/>
      <c r="C10" s="76">
        <f aca="true" t="shared" si="0" ref="C10:I10">+C11+C13+C31+C32+C33</f>
        <v>13176603268.999998</v>
      </c>
      <c r="D10" s="76">
        <f t="shared" si="0"/>
        <v>2003600065.86</v>
      </c>
      <c r="E10" s="76">
        <f t="shared" si="0"/>
        <v>15180203334.86</v>
      </c>
      <c r="F10" s="76">
        <f t="shared" si="0"/>
        <v>15034575556</v>
      </c>
      <c r="G10" s="76">
        <f t="shared" si="0"/>
        <v>14276872024.72</v>
      </c>
      <c r="H10" s="273">
        <f t="shared" si="0"/>
        <v>145627778.8600006</v>
      </c>
      <c r="I10" s="274">
        <f t="shared" si="0"/>
        <v>0</v>
      </c>
    </row>
    <row r="11" spans="1:9" ht="9" customHeight="1">
      <c r="A11" s="79" t="s">
        <v>424</v>
      </c>
      <c r="B11" s="4"/>
      <c r="C11" s="80">
        <v>400580447.06</v>
      </c>
      <c r="D11" s="80">
        <v>34246</v>
      </c>
      <c r="E11" s="80">
        <f>SUM(C11:D11)</f>
        <v>400614693.06</v>
      </c>
      <c r="F11" s="80">
        <v>400614693.06</v>
      </c>
      <c r="G11" s="80">
        <v>400614693.06</v>
      </c>
      <c r="H11" s="275">
        <f>+E11-F11</f>
        <v>0</v>
      </c>
      <c r="I11" s="276"/>
    </row>
    <row r="12" spans="1:9" ht="2.25" customHeight="1">
      <c r="A12" s="232"/>
      <c r="B12" s="4"/>
      <c r="C12" s="4"/>
      <c r="D12" s="4"/>
      <c r="E12" s="4"/>
      <c r="F12" s="4"/>
      <c r="G12" s="4"/>
      <c r="H12" s="275">
        <f aca="true" t="shared" si="1" ref="H12:H31">+E12-F12</f>
        <v>0</v>
      </c>
      <c r="I12" s="276"/>
    </row>
    <row r="13" spans="1:9" s="195" customFormat="1" ht="9" customHeight="1">
      <c r="A13" s="79" t="s">
        <v>425</v>
      </c>
      <c r="B13" s="194"/>
      <c r="C13" s="80">
        <f>SUM(C14:C30)</f>
        <v>8217057156.709999</v>
      </c>
      <c r="D13" s="80">
        <f>SUM(D14:D30)</f>
        <v>1547157054.7599998</v>
      </c>
      <c r="E13" s="80">
        <f>SUM(E14:E30)</f>
        <v>9764214211.470001</v>
      </c>
      <c r="F13" s="80">
        <f>SUM(F14:F30)</f>
        <v>9618586432.61</v>
      </c>
      <c r="G13" s="80">
        <f>SUM(G14:G30)</f>
        <v>8893599367.01</v>
      </c>
      <c r="H13" s="275">
        <f>+E13-F13</f>
        <v>145627778.8600006</v>
      </c>
      <c r="I13" s="276"/>
    </row>
    <row r="14" spans="1:9" ht="9" customHeight="1">
      <c r="A14" s="277" t="s">
        <v>426</v>
      </c>
      <c r="B14" s="4"/>
      <c r="C14" s="80">
        <v>98738246.14</v>
      </c>
      <c r="D14" s="80">
        <v>12246359.56</v>
      </c>
      <c r="E14" s="80">
        <f aca="true" t="shared" si="2" ref="E14:E30">SUM(C14:D14)</f>
        <v>110984605.7</v>
      </c>
      <c r="F14" s="80">
        <v>110984605.7</v>
      </c>
      <c r="G14" s="80">
        <v>104798523.26</v>
      </c>
      <c r="H14" s="275">
        <f t="shared" si="1"/>
        <v>0</v>
      </c>
      <c r="I14" s="276"/>
    </row>
    <row r="15" spans="1:9" ht="9" customHeight="1">
      <c r="A15" s="277" t="s">
        <v>427</v>
      </c>
      <c r="B15" s="4"/>
      <c r="C15" s="80">
        <v>284544157.52</v>
      </c>
      <c r="D15" s="80">
        <v>-41762396.95</v>
      </c>
      <c r="E15" s="80">
        <f t="shared" si="2"/>
        <v>242781760.57</v>
      </c>
      <c r="F15" s="80">
        <v>242629448.37</v>
      </c>
      <c r="G15" s="80">
        <v>223539698.65</v>
      </c>
      <c r="H15" s="275">
        <f>+E15-F15</f>
        <v>152312.19999998808</v>
      </c>
      <c r="I15" s="276"/>
    </row>
    <row r="16" spans="1:9" ht="9" customHeight="1">
      <c r="A16" s="277" t="s">
        <v>428</v>
      </c>
      <c r="B16" s="4"/>
      <c r="C16" s="80">
        <v>128663743.89</v>
      </c>
      <c r="D16" s="80">
        <v>-11472884.18</v>
      </c>
      <c r="E16" s="80">
        <f t="shared" si="2"/>
        <v>117190859.71000001</v>
      </c>
      <c r="F16" s="80">
        <v>117190859.71</v>
      </c>
      <c r="G16" s="80">
        <v>116377095.51</v>
      </c>
      <c r="H16" s="275">
        <f t="shared" si="1"/>
        <v>0</v>
      </c>
      <c r="I16" s="276"/>
    </row>
    <row r="17" spans="1:9" ht="9" customHeight="1">
      <c r="A17" s="277" t="s">
        <v>429</v>
      </c>
      <c r="B17" s="4"/>
      <c r="C17" s="80">
        <v>746370816.09</v>
      </c>
      <c r="D17" s="80">
        <v>-168533849.74</v>
      </c>
      <c r="E17" s="80">
        <f t="shared" si="2"/>
        <v>577836966.35</v>
      </c>
      <c r="F17" s="80">
        <v>566716155.04</v>
      </c>
      <c r="G17" s="80">
        <v>513464286.2</v>
      </c>
      <c r="H17" s="275">
        <f t="shared" si="1"/>
        <v>11120811.310000062</v>
      </c>
      <c r="I17" s="276"/>
    </row>
    <row r="18" spans="1:9" ht="9" customHeight="1">
      <c r="A18" s="277" t="s">
        <v>430</v>
      </c>
      <c r="B18" s="4"/>
      <c r="C18" s="80">
        <v>122865598.47</v>
      </c>
      <c r="D18" s="80">
        <v>-26601057.27</v>
      </c>
      <c r="E18" s="80">
        <f t="shared" si="2"/>
        <v>96264541.2</v>
      </c>
      <c r="F18" s="80">
        <v>96082124.89</v>
      </c>
      <c r="G18" s="80">
        <v>88721198.95</v>
      </c>
      <c r="H18" s="275">
        <f t="shared" si="1"/>
        <v>182416.31000000238</v>
      </c>
      <c r="I18" s="276"/>
    </row>
    <row r="19" spans="1:9" ht="9" customHeight="1">
      <c r="A19" s="277" t="s">
        <v>431</v>
      </c>
      <c r="B19" s="4"/>
      <c r="C19" s="80">
        <v>1017856883.54</v>
      </c>
      <c r="D19" s="80">
        <v>-500396397.51</v>
      </c>
      <c r="E19" s="80">
        <f t="shared" si="2"/>
        <v>517460486.03</v>
      </c>
      <c r="F19" s="80">
        <v>515749028.27</v>
      </c>
      <c r="G19" s="80">
        <v>487761589.69</v>
      </c>
      <c r="H19" s="275">
        <f t="shared" si="1"/>
        <v>1711457.7599999905</v>
      </c>
      <c r="I19" s="276"/>
    </row>
    <row r="20" spans="1:9" ht="9" customHeight="1">
      <c r="A20" s="277" t="s">
        <v>432</v>
      </c>
      <c r="B20" s="4"/>
      <c r="C20" s="80">
        <v>63081708.19</v>
      </c>
      <c r="D20" s="80">
        <v>-13808721.3</v>
      </c>
      <c r="E20" s="80">
        <f t="shared" si="2"/>
        <v>49272986.89</v>
      </c>
      <c r="F20" s="80">
        <v>49272986.89</v>
      </c>
      <c r="G20" s="80">
        <v>46204451.02</v>
      </c>
      <c r="H20" s="275">
        <f t="shared" si="1"/>
        <v>0</v>
      </c>
      <c r="I20" s="276"/>
    </row>
    <row r="21" spans="1:9" ht="9" customHeight="1">
      <c r="A21" s="277" t="s">
        <v>433</v>
      </c>
      <c r="B21" s="4"/>
      <c r="C21" s="80">
        <v>63968278.33</v>
      </c>
      <c r="D21" s="80">
        <v>-13228200.07</v>
      </c>
      <c r="E21" s="80">
        <f t="shared" si="2"/>
        <v>50740078.26</v>
      </c>
      <c r="F21" s="80">
        <v>50740078.26</v>
      </c>
      <c r="G21" s="80">
        <v>47531891.67</v>
      </c>
      <c r="H21" s="275">
        <f t="shared" si="1"/>
        <v>0</v>
      </c>
      <c r="I21" s="276"/>
    </row>
    <row r="22" spans="1:9" ht="9" customHeight="1">
      <c r="A22" s="277" t="s">
        <v>434</v>
      </c>
      <c r="B22" s="4"/>
      <c r="C22" s="80">
        <v>64976737.95</v>
      </c>
      <c r="D22" s="80">
        <v>-23833922.21</v>
      </c>
      <c r="E22" s="80">
        <f t="shared" si="2"/>
        <v>41142815.74</v>
      </c>
      <c r="F22" s="80">
        <v>41142815.74</v>
      </c>
      <c r="G22" s="80">
        <v>37993506.14</v>
      </c>
      <c r="H22" s="275">
        <f t="shared" si="1"/>
        <v>0</v>
      </c>
      <c r="I22" s="276"/>
    </row>
    <row r="23" spans="1:9" ht="9" customHeight="1">
      <c r="A23" s="277" t="s">
        <v>435</v>
      </c>
      <c r="B23" s="4"/>
      <c r="C23" s="80">
        <v>150538674.88</v>
      </c>
      <c r="D23" s="80">
        <v>16840434.38</v>
      </c>
      <c r="E23" s="80">
        <f t="shared" si="2"/>
        <v>167379109.26</v>
      </c>
      <c r="F23" s="80">
        <v>167379109.26</v>
      </c>
      <c r="G23" s="80">
        <v>159125905.19</v>
      </c>
      <c r="H23" s="275">
        <f t="shared" si="1"/>
        <v>0</v>
      </c>
      <c r="I23" s="276"/>
    </row>
    <row r="24" spans="1:9" ht="9" customHeight="1">
      <c r="A24" s="277" t="s">
        <v>436</v>
      </c>
      <c r="B24" s="4"/>
      <c r="C24" s="80">
        <v>651646350.94</v>
      </c>
      <c r="D24" s="80">
        <v>694603532</v>
      </c>
      <c r="E24" s="80">
        <f t="shared" si="2"/>
        <v>1346249882.94</v>
      </c>
      <c r="F24" s="80">
        <v>1213789101.26</v>
      </c>
      <c r="G24" s="80">
        <v>1031492576.33</v>
      </c>
      <c r="H24" s="275">
        <f t="shared" si="1"/>
        <v>132460781.68000007</v>
      </c>
      <c r="I24" s="276"/>
    </row>
    <row r="25" spans="1:9" ht="9" customHeight="1">
      <c r="A25" s="277" t="s">
        <v>437</v>
      </c>
      <c r="B25" s="4"/>
      <c r="C25" s="80">
        <v>1047171266.29</v>
      </c>
      <c r="D25" s="80">
        <v>-23129938.55</v>
      </c>
      <c r="E25" s="80">
        <f t="shared" si="2"/>
        <v>1024041327.74</v>
      </c>
      <c r="F25" s="80">
        <v>1024041327.74</v>
      </c>
      <c r="G25" s="80">
        <v>970413288.82</v>
      </c>
      <c r="H25" s="275">
        <f t="shared" si="1"/>
        <v>0</v>
      </c>
      <c r="I25" s="276"/>
    </row>
    <row r="26" spans="1:9" ht="9" customHeight="1">
      <c r="A26" s="277" t="s">
        <v>438</v>
      </c>
      <c r="B26" s="4"/>
      <c r="C26" s="80">
        <v>136836304.04</v>
      </c>
      <c r="D26" s="80">
        <v>19220277.35</v>
      </c>
      <c r="E26" s="80">
        <f t="shared" si="2"/>
        <v>156056581.39</v>
      </c>
      <c r="F26" s="80">
        <v>156056581.39</v>
      </c>
      <c r="G26" s="80">
        <v>147064155.68</v>
      </c>
      <c r="H26" s="275">
        <f>+E26-F26</f>
        <v>0</v>
      </c>
      <c r="I26" s="276"/>
    </row>
    <row r="27" spans="1:9" ht="9" customHeight="1">
      <c r="A27" s="277" t="s">
        <v>439</v>
      </c>
      <c r="B27" s="4"/>
      <c r="C27" s="80">
        <f>85385195.45</f>
        <v>85385195.45</v>
      </c>
      <c r="D27" s="80">
        <v>-9313480.3</v>
      </c>
      <c r="E27" s="80">
        <f t="shared" si="2"/>
        <v>76071715.15</v>
      </c>
      <c r="F27" s="80">
        <v>76071715.15</v>
      </c>
      <c r="G27" s="80">
        <v>71199786.74</v>
      </c>
      <c r="H27" s="275">
        <f>+E27-F27</f>
        <v>0</v>
      </c>
      <c r="I27" s="276"/>
    </row>
    <row r="28" spans="1:9" ht="9" customHeight="1">
      <c r="A28" s="277" t="s">
        <v>440</v>
      </c>
      <c r="B28" s="4"/>
      <c r="C28" s="80">
        <v>902580429.47</v>
      </c>
      <c r="D28" s="80">
        <v>471406788.83</v>
      </c>
      <c r="E28" s="80">
        <f t="shared" si="2"/>
        <v>1373987218.3</v>
      </c>
      <c r="F28" s="80">
        <v>1373987218.7</v>
      </c>
      <c r="G28" s="80">
        <v>1361074990.25</v>
      </c>
      <c r="H28" s="275">
        <f t="shared" si="1"/>
        <v>-0.40000009536743164</v>
      </c>
      <c r="I28" s="276"/>
    </row>
    <row r="29" spans="1:9" ht="9" customHeight="1">
      <c r="A29" s="277" t="s">
        <v>441</v>
      </c>
      <c r="B29" s="4"/>
      <c r="C29" s="80">
        <v>281432714.25</v>
      </c>
      <c r="D29" s="80">
        <v>274931151.45</v>
      </c>
      <c r="E29" s="80">
        <f t="shared" si="2"/>
        <v>556363865.7</v>
      </c>
      <c r="F29" s="80">
        <v>556363865.7</v>
      </c>
      <c r="G29" s="80">
        <v>545521255.65</v>
      </c>
      <c r="H29" s="275">
        <f t="shared" si="1"/>
        <v>0</v>
      </c>
      <c r="I29" s="276"/>
    </row>
    <row r="30" spans="1:9" ht="9" customHeight="1">
      <c r="A30" s="277" t="s">
        <v>442</v>
      </c>
      <c r="B30" s="4"/>
      <c r="C30" s="80">
        <f>2239557437.64+130842613.63</f>
        <v>2370400051.27</v>
      </c>
      <c r="D30" s="80">
        <v>889989359.27</v>
      </c>
      <c r="E30" s="80">
        <f t="shared" si="2"/>
        <v>3260389410.54</v>
      </c>
      <c r="F30" s="80">
        <v>3260389410.54</v>
      </c>
      <c r="G30" s="80">
        <v>2941315167.26</v>
      </c>
      <c r="H30" s="275">
        <f t="shared" si="1"/>
        <v>0</v>
      </c>
      <c r="I30" s="276"/>
    </row>
    <row r="31" spans="1:9" ht="9" customHeight="1">
      <c r="A31" s="79" t="s">
        <v>443</v>
      </c>
      <c r="B31" s="4"/>
      <c r="C31" s="80">
        <v>594701454.82</v>
      </c>
      <c r="D31" s="80">
        <v>3285903.99</v>
      </c>
      <c r="E31" s="80">
        <f>SUM(C31:D31)</f>
        <v>597987358.8100001</v>
      </c>
      <c r="F31" s="80">
        <v>597987358.81</v>
      </c>
      <c r="G31" s="80">
        <v>597987358.81</v>
      </c>
      <c r="H31" s="275">
        <f t="shared" si="1"/>
        <v>0</v>
      </c>
      <c r="I31" s="276"/>
    </row>
    <row r="32" spans="1:9" ht="9" customHeight="1">
      <c r="A32" s="79" t="s">
        <v>444</v>
      </c>
      <c r="B32" s="4"/>
      <c r="C32" s="80">
        <v>1125853613.34</v>
      </c>
      <c r="D32" s="80">
        <v>217199194.94</v>
      </c>
      <c r="E32" s="80">
        <f>SUM(C32:D32)</f>
        <v>1343052808.28</v>
      </c>
      <c r="F32" s="80">
        <v>1343052808.28</v>
      </c>
      <c r="G32" s="80">
        <v>1310336342.6</v>
      </c>
      <c r="H32" s="275">
        <f>+E32-F32</f>
        <v>0</v>
      </c>
      <c r="I32" s="276"/>
    </row>
    <row r="33" spans="1:9" ht="9" customHeight="1">
      <c r="A33" s="79" t="s">
        <v>445</v>
      </c>
      <c r="B33" s="4"/>
      <c r="C33" s="80">
        <v>2838410597.07</v>
      </c>
      <c r="D33" s="80">
        <v>235923666.17</v>
      </c>
      <c r="E33" s="80">
        <f>SUM(C33:D33)</f>
        <v>3074334263.2400002</v>
      </c>
      <c r="F33" s="80">
        <v>3074334263.24</v>
      </c>
      <c r="G33" s="80">
        <v>3074334263.24</v>
      </c>
      <c r="H33" s="275">
        <f>+E33-F33</f>
        <v>0</v>
      </c>
      <c r="I33" s="276"/>
    </row>
    <row r="34" spans="1:9" ht="2.25" customHeight="1">
      <c r="A34" s="3"/>
      <c r="B34" s="4"/>
      <c r="C34" s="4"/>
      <c r="D34" s="4"/>
      <c r="E34" s="4"/>
      <c r="F34" s="4"/>
      <c r="G34" s="4"/>
      <c r="I34" s="4"/>
    </row>
    <row r="35" spans="1:9" ht="2.25" customHeight="1">
      <c r="A35" s="3"/>
      <c r="B35" s="4"/>
      <c r="C35" s="4"/>
      <c r="D35" s="4"/>
      <c r="E35" s="4"/>
      <c r="F35" s="4"/>
      <c r="G35" s="4"/>
      <c r="I35" s="4"/>
    </row>
    <row r="36" spans="1:9" ht="9" customHeight="1">
      <c r="A36" s="75" t="s">
        <v>446</v>
      </c>
      <c r="B36" s="4"/>
      <c r="C36" s="76">
        <f aca="true" t="shared" si="3" ref="C36:H36">SUM(C37:C57)</f>
        <v>15049982560</v>
      </c>
      <c r="D36" s="76">
        <f t="shared" si="3"/>
        <v>4127650520.2299995</v>
      </c>
      <c r="E36" s="76">
        <f t="shared" si="3"/>
        <v>19177633080.23</v>
      </c>
      <c r="F36" s="76">
        <f t="shared" si="3"/>
        <v>18979805662.81</v>
      </c>
      <c r="G36" s="76">
        <f t="shared" si="3"/>
        <v>18973281363.440002</v>
      </c>
      <c r="H36" s="273">
        <f t="shared" si="3"/>
        <v>197827417.41999903</v>
      </c>
      <c r="I36" s="274">
        <f>SUM(I37:I54)</f>
        <v>0</v>
      </c>
    </row>
    <row r="37" spans="1:9" ht="9" customHeight="1">
      <c r="A37" s="79" t="s">
        <v>447</v>
      </c>
      <c r="B37" s="4"/>
      <c r="C37" s="80">
        <v>0</v>
      </c>
      <c r="D37" s="80">
        <v>6941865.82</v>
      </c>
      <c r="E37" s="80">
        <f>SUM(C37:D37)</f>
        <v>6941865.82</v>
      </c>
      <c r="F37" s="80">
        <v>6941865.82</v>
      </c>
      <c r="G37" s="80">
        <v>4174231.22</v>
      </c>
      <c r="H37" s="275">
        <f aca="true" t="shared" si="4" ref="H37:H58">+E37-F37</f>
        <v>0</v>
      </c>
      <c r="I37" s="276"/>
    </row>
    <row r="38" spans="1:9" ht="9" customHeight="1">
      <c r="A38" s="79" t="s">
        <v>448</v>
      </c>
      <c r="B38" s="4"/>
      <c r="C38" s="80">
        <v>0</v>
      </c>
      <c r="D38" s="80">
        <v>0</v>
      </c>
      <c r="E38" s="80">
        <f aca="true" t="shared" si="5" ref="E38:E55">SUM(C38:D38)</f>
        <v>0</v>
      </c>
      <c r="F38" s="80">
        <v>0</v>
      </c>
      <c r="G38" s="80">
        <v>0</v>
      </c>
      <c r="H38" s="275">
        <f t="shared" si="4"/>
        <v>0</v>
      </c>
      <c r="I38" s="276"/>
    </row>
    <row r="39" spans="1:9" ht="9" customHeight="1">
      <c r="A39" s="79" t="s">
        <v>449</v>
      </c>
      <c r="B39" s="4"/>
      <c r="C39" s="80">
        <v>0</v>
      </c>
      <c r="D39" s="80">
        <v>23879173</v>
      </c>
      <c r="E39" s="80">
        <f t="shared" si="5"/>
        <v>23879173</v>
      </c>
      <c r="F39" s="80">
        <v>21214308.7</v>
      </c>
      <c r="G39" s="80">
        <v>21214308.7</v>
      </c>
      <c r="H39" s="275">
        <f t="shared" si="4"/>
        <v>2664864.3000000007</v>
      </c>
      <c r="I39" s="276"/>
    </row>
    <row r="40" spans="1:9" ht="9" customHeight="1">
      <c r="A40" s="79" t="s">
        <v>450</v>
      </c>
      <c r="B40" s="4"/>
      <c r="C40" s="80">
        <v>0</v>
      </c>
      <c r="D40" s="80">
        <v>0</v>
      </c>
      <c r="E40" s="80">
        <f t="shared" si="5"/>
        <v>0</v>
      </c>
      <c r="F40" s="80">
        <v>0</v>
      </c>
      <c r="G40" s="80">
        <v>0</v>
      </c>
      <c r="H40" s="275">
        <f t="shared" si="4"/>
        <v>0</v>
      </c>
      <c r="I40" s="276"/>
    </row>
    <row r="41" spans="1:9" ht="9" customHeight="1">
      <c r="A41" s="79" t="s">
        <v>451</v>
      </c>
      <c r="B41" s="4"/>
      <c r="C41" s="80">
        <v>371036500</v>
      </c>
      <c r="D41" s="80">
        <v>100973516.55</v>
      </c>
      <c r="E41" s="80">
        <f t="shared" si="5"/>
        <v>472010016.55</v>
      </c>
      <c r="F41" s="80">
        <v>401193963.17</v>
      </c>
      <c r="G41" s="80">
        <v>397437298.4</v>
      </c>
      <c r="H41" s="275">
        <f t="shared" si="4"/>
        <v>70816053.38</v>
      </c>
      <c r="I41" s="276"/>
    </row>
    <row r="42" spans="1:9" ht="9" customHeight="1">
      <c r="A42" s="79" t="s">
        <v>452</v>
      </c>
      <c r="B42" s="4"/>
      <c r="C42" s="80">
        <v>0</v>
      </c>
      <c r="D42" s="80">
        <v>0</v>
      </c>
      <c r="E42" s="80">
        <f t="shared" si="5"/>
        <v>0</v>
      </c>
      <c r="F42" s="80">
        <v>0</v>
      </c>
      <c r="G42" s="80">
        <v>0</v>
      </c>
      <c r="H42" s="275">
        <f t="shared" si="4"/>
        <v>0</v>
      </c>
      <c r="I42" s="276"/>
    </row>
    <row r="43" spans="1:9" ht="9" customHeight="1">
      <c r="A43" s="79" t="s">
        <v>453</v>
      </c>
      <c r="B43" s="4"/>
      <c r="C43" s="80">
        <v>18606784</v>
      </c>
      <c r="D43" s="80">
        <v>1433012236.87</v>
      </c>
      <c r="E43" s="80">
        <f t="shared" si="5"/>
        <v>1451619020.87</v>
      </c>
      <c r="F43" s="80">
        <v>1448954300.22</v>
      </c>
      <c r="G43" s="80">
        <v>1448954300.22</v>
      </c>
      <c r="H43" s="275">
        <f t="shared" si="4"/>
        <v>2664720.649999857</v>
      </c>
      <c r="I43" s="276"/>
    </row>
    <row r="44" spans="1:9" ht="9" customHeight="1">
      <c r="A44" s="79" t="s">
        <v>454</v>
      </c>
      <c r="B44" s="4"/>
      <c r="C44" s="80">
        <v>0</v>
      </c>
      <c r="D44" s="80">
        <v>0</v>
      </c>
      <c r="E44" s="80">
        <f t="shared" si="5"/>
        <v>0</v>
      </c>
      <c r="F44" s="80">
        <v>0</v>
      </c>
      <c r="G44" s="80">
        <v>0</v>
      </c>
      <c r="H44" s="275">
        <f t="shared" si="4"/>
        <v>0</v>
      </c>
      <c r="I44" s="276"/>
    </row>
    <row r="45" spans="1:9" ht="9" customHeight="1">
      <c r="A45" s="79" t="s">
        <v>455</v>
      </c>
      <c r="B45" s="4"/>
      <c r="C45" s="80">
        <v>0</v>
      </c>
      <c r="D45" s="80">
        <v>0</v>
      </c>
      <c r="E45" s="80">
        <f t="shared" si="5"/>
        <v>0</v>
      </c>
      <c r="F45" s="80">
        <v>0</v>
      </c>
      <c r="G45" s="80">
        <v>0</v>
      </c>
      <c r="H45" s="275">
        <f t="shared" si="4"/>
        <v>0</v>
      </c>
      <c r="I45" s="276"/>
    </row>
    <row r="46" spans="1:9" ht="9" customHeight="1">
      <c r="A46" s="79" t="s">
        <v>456</v>
      </c>
      <c r="B46" s="4"/>
      <c r="C46" s="80">
        <v>0</v>
      </c>
      <c r="D46" s="80">
        <v>0</v>
      </c>
      <c r="E46" s="80">
        <f t="shared" si="5"/>
        <v>0</v>
      </c>
      <c r="F46" s="80">
        <v>0</v>
      </c>
      <c r="G46" s="80">
        <v>0</v>
      </c>
      <c r="H46" s="275">
        <f t="shared" si="4"/>
        <v>0</v>
      </c>
      <c r="I46" s="276"/>
    </row>
    <row r="47" spans="1:9" ht="9" customHeight="1">
      <c r="A47" s="79" t="s">
        <v>457</v>
      </c>
      <c r="B47" s="4"/>
      <c r="C47" s="80">
        <v>27514677</v>
      </c>
      <c r="D47" s="80">
        <v>62800341.44</v>
      </c>
      <c r="E47" s="80">
        <f t="shared" si="5"/>
        <v>90315018.44</v>
      </c>
      <c r="F47" s="80">
        <v>81861929.83</v>
      </c>
      <c r="G47" s="80">
        <v>81861929.83</v>
      </c>
      <c r="H47" s="275">
        <f t="shared" si="4"/>
        <v>8453088.61</v>
      </c>
      <c r="I47" s="276"/>
    </row>
    <row r="48" spans="1:9" ht="9" customHeight="1">
      <c r="A48" s="79" t="s">
        <v>458</v>
      </c>
      <c r="B48" s="4"/>
      <c r="C48" s="80">
        <v>448316670</v>
      </c>
      <c r="D48" s="80">
        <v>504119752.67</v>
      </c>
      <c r="E48" s="80">
        <f t="shared" si="5"/>
        <v>952436422.6700001</v>
      </c>
      <c r="F48" s="80">
        <v>839258679.15</v>
      </c>
      <c r="G48" s="80">
        <v>839258679.15</v>
      </c>
      <c r="H48" s="275">
        <f t="shared" si="4"/>
        <v>113177743.5200001</v>
      </c>
      <c r="I48" s="276"/>
    </row>
    <row r="49" spans="1:9" ht="9" customHeight="1">
      <c r="A49" s="79" t="s">
        <v>459</v>
      </c>
      <c r="B49" s="4"/>
      <c r="C49" s="80">
        <v>2600000</v>
      </c>
      <c r="D49" s="80">
        <v>-925649.08</v>
      </c>
      <c r="E49" s="80">
        <f t="shared" si="5"/>
        <v>1674350.92</v>
      </c>
      <c r="F49" s="80">
        <v>1674349.92</v>
      </c>
      <c r="G49" s="80">
        <v>1674349.92</v>
      </c>
      <c r="H49" s="275">
        <f t="shared" si="4"/>
        <v>1</v>
      </c>
      <c r="I49" s="276"/>
    </row>
    <row r="50" spans="1:9" ht="9" customHeight="1">
      <c r="A50" s="79" t="s">
        <v>460</v>
      </c>
      <c r="B50" s="4"/>
      <c r="C50" s="80">
        <v>0</v>
      </c>
      <c r="D50" s="80">
        <v>0</v>
      </c>
      <c r="E50" s="80">
        <f>SUM(C50:D50)</f>
        <v>0</v>
      </c>
      <c r="F50" s="80">
        <v>0</v>
      </c>
      <c r="G50" s="80">
        <v>0</v>
      </c>
      <c r="H50" s="275">
        <f>+E50-F50</f>
        <v>0</v>
      </c>
      <c r="I50" s="276"/>
    </row>
    <row r="51" spans="1:9" ht="9" customHeight="1">
      <c r="A51" s="79" t="s">
        <v>461</v>
      </c>
      <c r="B51" s="4"/>
      <c r="C51" s="80">
        <v>0</v>
      </c>
      <c r="D51" s="80">
        <v>0</v>
      </c>
      <c r="E51" s="80">
        <f>SUM(C51:D51)</f>
        <v>0</v>
      </c>
      <c r="F51" s="80">
        <v>0</v>
      </c>
      <c r="G51" s="80">
        <v>0</v>
      </c>
      <c r="H51" s="275">
        <f>+E51-F51</f>
        <v>0</v>
      </c>
      <c r="I51" s="276"/>
    </row>
    <row r="52" spans="1:9" ht="9" customHeight="1">
      <c r="A52" s="79" t="s">
        <v>462</v>
      </c>
      <c r="B52" s="4"/>
      <c r="C52" s="80">
        <v>0</v>
      </c>
      <c r="D52" s="80">
        <v>26502.3</v>
      </c>
      <c r="E52" s="80">
        <f t="shared" si="5"/>
        <v>26502.3</v>
      </c>
      <c r="F52" s="80">
        <v>26502.3</v>
      </c>
      <c r="G52" s="80">
        <v>26502.3</v>
      </c>
      <c r="H52" s="275">
        <f t="shared" si="4"/>
        <v>0</v>
      </c>
      <c r="I52" s="276"/>
    </row>
    <row r="53" spans="1:9" ht="9" customHeight="1">
      <c r="A53" s="79" t="s">
        <v>463</v>
      </c>
      <c r="B53" s="4"/>
      <c r="C53" s="80">
        <v>0</v>
      </c>
      <c r="D53" s="80">
        <v>0</v>
      </c>
      <c r="E53" s="80">
        <f t="shared" si="5"/>
        <v>0</v>
      </c>
      <c r="F53" s="80">
        <v>0</v>
      </c>
      <c r="G53" s="80">
        <v>0</v>
      </c>
      <c r="H53" s="275">
        <f t="shared" si="4"/>
        <v>0</v>
      </c>
      <c r="I53" s="276"/>
    </row>
    <row r="54" spans="1:9" ht="9" customHeight="1">
      <c r="A54" s="79" t="s">
        <v>464</v>
      </c>
      <c r="B54" s="4"/>
      <c r="C54" s="80">
        <v>10169738087</v>
      </c>
      <c r="D54" s="80">
        <v>1877418833.33</v>
      </c>
      <c r="E54" s="80">
        <f t="shared" si="5"/>
        <v>12047156920.33</v>
      </c>
      <c r="F54" s="80">
        <v>12047105974.37</v>
      </c>
      <c r="G54" s="80">
        <v>12047105974.37</v>
      </c>
      <c r="H54" s="275">
        <f t="shared" si="4"/>
        <v>50945.95999908447</v>
      </c>
      <c r="I54" s="276"/>
    </row>
    <row r="55" spans="1:9" ht="9" customHeight="1">
      <c r="A55" s="79" t="s">
        <v>465</v>
      </c>
      <c r="B55" s="4"/>
      <c r="C55" s="80">
        <v>0</v>
      </c>
      <c r="D55" s="80">
        <v>7500350</v>
      </c>
      <c r="E55" s="80">
        <f t="shared" si="5"/>
        <v>7500350</v>
      </c>
      <c r="F55" s="80">
        <v>7500350</v>
      </c>
      <c r="G55" s="80">
        <v>7500350</v>
      </c>
      <c r="H55" s="275">
        <f>+E55-F55</f>
        <v>0</v>
      </c>
      <c r="I55" s="276"/>
    </row>
    <row r="56" spans="1:9" ht="9" customHeight="1">
      <c r="A56" s="79" t="s">
        <v>466</v>
      </c>
      <c r="B56" s="4"/>
      <c r="C56" s="80">
        <v>1674686127</v>
      </c>
      <c r="D56" s="80">
        <v>97572866.58</v>
      </c>
      <c r="E56" s="80">
        <f>SUM(C56:D56)</f>
        <v>1772258993.58</v>
      </c>
      <c r="F56" s="80">
        <v>1772258993.58</v>
      </c>
      <c r="G56" s="80">
        <v>1772258993.58</v>
      </c>
      <c r="H56" s="275">
        <f>+E56-F56</f>
        <v>0</v>
      </c>
      <c r="I56" s="276"/>
    </row>
    <row r="57" spans="1:9" ht="9" customHeight="1">
      <c r="A57" s="79" t="s">
        <v>467</v>
      </c>
      <c r="B57" s="4"/>
      <c r="C57" s="80">
        <v>2337483715</v>
      </c>
      <c r="D57" s="80">
        <v>14330730.75</v>
      </c>
      <c r="E57" s="80">
        <f>SUM(C57:D57)</f>
        <v>2351814445.75</v>
      </c>
      <c r="F57" s="80">
        <v>2351814445.75</v>
      </c>
      <c r="G57" s="80">
        <v>2351814445.75</v>
      </c>
      <c r="H57" s="275">
        <f>+E57-F57</f>
        <v>0</v>
      </c>
      <c r="I57" s="276"/>
    </row>
    <row r="58" spans="1:9" ht="2.25" customHeight="1">
      <c r="A58" s="3"/>
      <c r="B58" s="4"/>
      <c r="C58" s="4">
        <v>9331070227</v>
      </c>
      <c r="D58" s="4"/>
      <c r="E58" s="4"/>
      <c r="F58" s="4"/>
      <c r="G58" s="4"/>
      <c r="H58" s="275">
        <f t="shared" si="4"/>
        <v>0</v>
      </c>
      <c r="I58" s="276"/>
    </row>
    <row r="59" spans="1:9" ht="2.25" customHeight="1">
      <c r="A59" s="3"/>
      <c r="B59" s="4"/>
      <c r="C59" s="4"/>
      <c r="D59" s="4"/>
      <c r="E59" s="4"/>
      <c r="F59" s="4"/>
      <c r="G59" s="4"/>
      <c r="I59" s="4"/>
    </row>
    <row r="60" spans="1:9" ht="9" customHeight="1">
      <c r="A60" s="75" t="s">
        <v>421</v>
      </c>
      <c r="B60" s="4"/>
      <c r="C60" s="76">
        <f aca="true" t="shared" si="6" ref="C60:I60">+C10+C36</f>
        <v>28226585829</v>
      </c>
      <c r="D60" s="76">
        <f>+D10+D36</f>
        <v>6131250586.089999</v>
      </c>
      <c r="E60" s="76">
        <f t="shared" si="6"/>
        <v>34357836415.09</v>
      </c>
      <c r="F60" s="76">
        <f t="shared" si="6"/>
        <v>34014381218.81</v>
      </c>
      <c r="G60" s="76">
        <f t="shared" si="6"/>
        <v>33250153388.160004</v>
      </c>
      <c r="H60" s="273">
        <f t="shared" si="6"/>
        <v>343455196.2799996</v>
      </c>
      <c r="I60" s="274">
        <f t="shared" si="6"/>
        <v>0</v>
      </c>
    </row>
    <row r="61" spans="1:9" ht="2.25" customHeight="1">
      <c r="A61" s="1"/>
      <c r="B61" s="5"/>
      <c r="C61" s="5"/>
      <c r="D61" s="5"/>
      <c r="E61" s="5"/>
      <c r="F61" s="5"/>
      <c r="G61" s="5"/>
      <c r="H61" s="2"/>
      <c r="I61" s="5"/>
    </row>
    <row r="62" ht="3.75" customHeight="1"/>
  </sheetData>
  <mergeCells count="57">
    <mergeCell ref="H54:I54"/>
    <mergeCell ref="H55:I55"/>
    <mergeCell ref="H56:I56"/>
    <mergeCell ref="H57:I57"/>
    <mergeCell ref="H58:I58"/>
    <mergeCell ref="H60:I60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93"/>
  <sheetViews>
    <sheetView showGridLines="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.6" customHeight="1">
      <c r="A1" s="198" t="s">
        <v>468</v>
      </c>
      <c r="B1" s="199"/>
      <c r="C1" s="199"/>
      <c r="D1" s="199"/>
      <c r="E1" s="199"/>
      <c r="F1" s="199"/>
      <c r="G1" s="199"/>
      <c r="H1" s="199"/>
      <c r="I1" s="200"/>
    </row>
    <row r="2" spans="1:9" ht="11.4" customHeight="1">
      <c r="A2" s="201"/>
      <c r="B2" s="202"/>
      <c r="C2" s="202"/>
      <c r="D2" s="202"/>
      <c r="E2" s="202"/>
      <c r="F2" s="202"/>
      <c r="G2" s="202"/>
      <c r="H2" s="202"/>
      <c r="I2" s="203"/>
    </row>
    <row r="3" spans="1:9" ht="11.4" customHeight="1">
      <c r="A3" s="201"/>
      <c r="B3" s="202"/>
      <c r="C3" s="202"/>
      <c r="D3" s="202"/>
      <c r="E3" s="202"/>
      <c r="F3" s="202"/>
      <c r="G3" s="202"/>
      <c r="H3" s="202"/>
      <c r="I3" s="203"/>
    </row>
    <row r="4" spans="1:9" ht="11.4" customHeight="1">
      <c r="A4" s="201"/>
      <c r="B4" s="202"/>
      <c r="C4" s="202"/>
      <c r="D4" s="202"/>
      <c r="E4" s="202"/>
      <c r="F4" s="202"/>
      <c r="G4" s="202"/>
      <c r="H4" s="202"/>
      <c r="I4" s="203"/>
    </row>
    <row r="5" spans="1:9" ht="15.75" customHeight="1">
      <c r="A5" s="204"/>
      <c r="B5" s="205"/>
      <c r="C5" s="205"/>
      <c r="D5" s="205"/>
      <c r="E5" s="205"/>
      <c r="F5" s="205"/>
      <c r="G5" s="205"/>
      <c r="H5" s="205"/>
      <c r="I5" s="206"/>
    </row>
    <row r="6" spans="1:9" ht="13.2">
      <c r="A6" s="207" t="s">
        <v>0</v>
      </c>
      <c r="B6" s="246"/>
      <c r="C6" s="247" t="s">
        <v>342</v>
      </c>
      <c r="D6" s="247"/>
      <c r="E6" s="247"/>
      <c r="F6" s="247"/>
      <c r="G6" s="247"/>
      <c r="H6" s="248" t="s">
        <v>343</v>
      </c>
      <c r="I6" s="248"/>
    </row>
    <row r="7" spans="1:9" ht="13.2">
      <c r="A7" s="209"/>
      <c r="B7" s="249"/>
      <c r="C7" s="208" t="s">
        <v>344</v>
      </c>
      <c r="D7" s="247" t="s">
        <v>345</v>
      </c>
      <c r="E7" s="208" t="s">
        <v>346</v>
      </c>
      <c r="F7" s="208" t="s">
        <v>235</v>
      </c>
      <c r="G7" s="208" t="s">
        <v>252</v>
      </c>
      <c r="H7" s="248"/>
      <c r="I7" s="248"/>
    </row>
    <row r="8" spans="1:9" ht="13.2">
      <c r="A8" s="212"/>
      <c r="B8" s="250"/>
      <c r="C8" s="213"/>
      <c r="D8" s="247"/>
      <c r="E8" s="213"/>
      <c r="F8" s="213"/>
      <c r="G8" s="213"/>
      <c r="H8" s="248"/>
      <c r="I8" s="248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I10" s="4"/>
    </row>
    <row r="11" spans="1:9" ht="9" customHeight="1">
      <c r="A11" s="75" t="s">
        <v>469</v>
      </c>
      <c r="B11" s="4"/>
      <c r="C11" s="76">
        <f>+C13+C23+C32+C43</f>
        <v>13176603268.999998</v>
      </c>
      <c r="D11" s="76">
        <f aca="true" t="shared" si="0" ref="D11:I11">+D13+D23+D32+D43</f>
        <v>2003600065.8600001</v>
      </c>
      <c r="E11" s="76">
        <f>+E13+E23+E32+E43</f>
        <v>15180203334.86</v>
      </c>
      <c r="F11" s="76">
        <f t="shared" si="0"/>
        <v>15034575555.999998</v>
      </c>
      <c r="G11" s="76">
        <f t="shared" si="0"/>
        <v>14276872024.720001</v>
      </c>
      <c r="H11" s="273">
        <f t="shared" si="0"/>
        <v>145627778.8600003</v>
      </c>
      <c r="I11" s="274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I12" s="4"/>
    </row>
    <row r="13" spans="1:9" s="195" customFormat="1" ht="9" customHeight="1">
      <c r="A13" s="75" t="s">
        <v>470</v>
      </c>
      <c r="B13" s="84"/>
      <c r="C13" s="76">
        <f aca="true" t="shared" si="1" ref="C13:I13">SUM(C14:C21)</f>
        <v>5069474500.98</v>
      </c>
      <c r="D13" s="76">
        <f t="shared" si="1"/>
        <v>1215207908.21</v>
      </c>
      <c r="E13" s="76">
        <f t="shared" si="1"/>
        <v>6284682409.190001</v>
      </c>
      <c r="F13" s="76">
        <f t="shared" si="1"/>
        <v>6166500258.29</v>
      </c>
      <c r="G13" s="76">
        <f t="shared" si="1"/>
        <v>5822523457.09</v>
      </c>
      <c r="H13" s="273">
        <f t="shared" si="1"/>
        <v>118182150.9000001</v>
      </c>
      <c r="I13" s="274">
        <f t="shared" si="1"/>
        <v>0</v>
      </c>
    </row>
    <row r="14" spans="1:9" s="195" customFormat="1" ht="9" customHeight="1">
      <c r="A14" s="79" t="s">
        <v>471</v>
      </c>
      <c r="B14" s="194"/>
      <c r="C14" s="80">
        <v>400864523.29</v>
      </c>
      <c r="D14" s="80">
        <v>34246</v>
      </c>
      <c r="E14" s="80">
        <f aca="true" t="shared" si="2" ref="E14:E21">SUM(C14:D14)</f>
        <v>400898769.29</v>
      </c>
      <c r="F14" s="80">
        <v>400898769.29</v>
      </c>
      <c r="G14" s="80">
        <v>400898769.29</v>
      </c>
      <c r="H14" s="275">
        <f>+E14-F14</f>
        <v>0</v>
      </c>
      <c r="I14" s="276"/>
    </row>
    <row r="15" spans="1:9" s="195" customFormat="1" ht="9" customHeight="1">
      <c r="A15" s="79" t="s">
        <v>472</v>
      </c>
      <c r="B15" s="194"/>
      <c r="C15" s="80">
        <v>1515802689.85</v>
      </c>
      <c r="D15" s="80">
        <v>177406263.92</v>
      </c>
      <c r="E15" s="80">
        <f t="shared" si="2"/>
        <v>1693208953.77</v>
      </c>
      <c r="F15" s="80">
        <v>1693076543.77</v>
      </c>
      <c r="G15" s="80">
        <v>1650930061.31</v>
      </c>
      <c r="H15" s="275">
        <f aca="true" t="shared" si="3" ref="H15:H21">+E15-F15</f>
        <v>132410</v>
      </c>
      <c r="I15" s="276"/>
    </row>
    <row r="16" spans="1:9" s="195" customFormat="1" ht="9" customHeight="1">
      <c r="A16" s="79" t="s">
        <v>473</v>
      </c>
      <c r="B16" s="194"/>
      <c r="C16" s="80">
        <v>630907794.04</v>
      </c>
      <c r="D16" s="80">
        <v>791063004.9</v>
      </c>
      <c r="E16" s="80">
        <f t="shared" si="2"/>
        <v>1421970798.94</v>
      </c>
      <c r="F16" s="80">
        <v>1315061771.15</v>
      </c>
      <c r="G16" s="80">
        <v>1157997122.41</v>
      </c>
      <c r="H16" s="275">
        <f t="shared" si="3"/>
        <v>106909027.78999996</v>
      </c>
      <c r="I16" s="276"/>
    </row>
    <row r="17" spans="1:9" s="195" customFormat="1" ht="9" customHeight="1">
      <c r="A17" s="79" t="s">
        <v>474</v>
      </c>
      <c r="B17" s="194"/>
      <c r="C17" s="80">
        <v>0</v>
      </c>
      <c r="D17" s="80">
        <v>0</v>
      </c>
      <c r="E17" s="80">
        <f t="shared" si="2"/>
        <v>0</v>
      </c>
      <c r="F17" s="80">
        <v>0</v>
      </c>
      <c r="G17" s="80">
        <v>0</v>
      </c>
      <c r="H17" s="275">
        <f t="shared" si="3"/>
        <v>0</v>
      </c>
      <c r="I17" s="276"/>
    </row>
    <row r="18" spans="1:9" s="195" customFormat="1" ht="9" customHeight="1">
      <c r="A18" s="79" t="s">
        <v>475</v>
      </c>
      <c r="B18" s="194"/>
      <c r="C18" s="80">
        <v>1097477062.46</v>
      </c>
      <c r="D18" s="80">
        <v>-361893630.7</v>
      </c>
      <c r="E18" s="80">
        <f t="shared" si="2"/>
        <v>735583431.76</v>
      </c>
      <c r="F18" s="80">
        <v>735583431.76</v>
      </c>
      <c r="G18" s="80">
        <v>676131959.39</v>
      </c>
      <c r="H18" s="275">
        <f t="shared" si="3"/>
        <v>0</v>
      </c>
      <c r="I18" s="276"/>
    </row>
    <row r="19" spans="1:9" s="195" customFormat="1" ht="9" customHeight="1">
      <c r="A19" s="79" t="s">
        <v>476</v>
      </c>
      <c r="B19" s="194"/>
      <c r="C19" s="80">
        <v>0</v>
      </c>
      <c r="D19" s="80">
        <v>0</v>
      </c>
      <c r="E19" s="80">
        <f t="shared" si="2"/>
        <v>0</v>
      </c>
      <c r="F19" s="80">
        <v>0</v>
      </c>
      <c r="G19" s="80">
        <v>0</v>
      </c>
      <c r="H19" s="275">
        <f t="shared" si="3"/>
        <v>0</v>
      </c>
      <c r="I19" s="276"/>
    </row>
    <row r="20" spans="1:9" s="195" customFormat="1" ht="9" customHeight="1">
      <c r="A20" s="79" t="s">
        <v>477</v>
      </c>
      <c r="B20" s="194"/>
      <c r="C20" s="80">
        <v>1085619046.93</v>
      </c>
      <c r="D20" s="80">
        <v>31462466.9</v>
      </c>
      <c r="E20" s="80">
        <f t="shared" si="2"/>
        <v>1117081513.8300002</v>
      </c>
      <c r="F20" s="80">
        <v>1117081513.83</v>
      </c>
      <c r="G20" s="80">
        <v>1063519333.83</v>
      </c>
      <c r="H20" s="275">
        <f t="shared" si="3"/>
        <v>0</v>
      </c>
      <c r="I20" s="276"/>
    </row>
    <row r="21" spans="1:9" s="195" customFormat="1" ht="9" customHeight="1">
      <c r="A21" s="79" t="s">
        <v>478</v>
      </c>
      <c r="B21" s="194"/>
      <c r="C21" s="80">
        <v>338803384.41</v>
      </c>
      <c r="D21" s="80">
        <v>577135557.19</v>
      </c>
      <c r="E21" s="80">
        <f t="shared" si="2"/>
        <v>915938941.6000001</v>
      </c>
      <c r="F21" s="80">
        <v>904798228.49</v>
      </c>
      <c r="G21" s="80">
        <v>873046210.86</v>
      </c>
      <c r="H21" s="275">
        <f t="shared" si="3"/>
        <v>11140713.110000134</v>
      </c>
      <c r="I21" s="276"/>
    </row>
    <row r="22" spans="1:9" s="195" customFormat="1" ht="2.25" customHeight="1">
      <c r="A22" s="197"/>
      <c r="B22" s="194"/>
      <c r="C22" s="194"/>
      <c r="D22" s="194"/>
      <c r="E22" s="194"/>
      <c r="F22" s="194">
        <v>72419328.8</v>
      </c>
      <c r="G22" s="194">
        <v>58645526.28</v>
      </c>
      <c r="I22" s="194"/>
    </row>
    <row r="23" spans="1:9" s="195" customFormat="1" ht="9" customHeight="1">
      <c r="A23" s="75" t="s">
        <v>479</v>
      </c>
      <c r="B23" s="84"/>
      <c r="C23" s="76">
        <f>SUM(C24:C30)</f>
        <v>3860040302.81</v>
      </c>
      <c r="D23" s="76">
        <f aca="true" t="shared" si="4" ref="D23:I23">SUM(D24:D30)</f>
        <v>645739528.4</v>
      </c>
      <c r="E23" s="76">
        <f t="shared" si="4"/>
        <v>4505779831.210001</v>
      </c>
      <c r="F23" s="76">
        <f t="shared" si="4"/>
        <v>4482470347.99</v>
      </c>
      <c r="G23" s="76">
        <f t="shared" si="4"/>
        <v>4121815094.29</v>
      </c>
      <c r="H23" s="273">
        <f t="shared" si="4"/>
        <v>23309483.220000207</v>
      </c>
      <c r="I23" s="274">
        <f t="shared" si="4"/>
        <v>0</v>
      </c>
    </row>
    <row r="24" spans="1:9" s="195" customFormat="1" ht="9" customHeight="1">
      <c r="A24" s="79" t="s">
        <v>480</v>
      </c>
      <c r="B24" s="194"/>
      <c r="C24" s="80">
        <v>35532927.36</v>
      </c>
      <c r="D24" s="80">
        <v>3075846.52</v>
      </c>
      <c r="E24" s="80">
        <f aca="true" t="shared" si="5" ref="E24:E30">SUM(C24:D24)</f>
        <v>38608773.88</v>
      </c>
      <c r="F24" s="80">
        <v>38608773.88</v>
      </c>
      <c r="G24" s="80">
        <v>37130475.37</v>
      </c>
      <c r="H24" s="275">
        <f aca="true" t="shared" si="6" ref="H24:H30">+E24-F24</f>
        <v>0</v>
      </c>
      <c r="I24" s="276"/>
    </row>
    <row r="25" spans="1:9" s="195" customFormat="1" ht="9" customHeight="1">
      <c r="A25" s="79" t="s">
        <v>481</v>
      </c>
      <c r="B25" s="194"/>
      <c r="C25" s="80">
        <v>424103197.45</v>
      </c>
      <c r="D25" s="80">
        <v>118447429.95</v>
      </c>
      <c r="E25" s="80">
        <f t="shared" si="5"/>
        <v>542550627.4</v>
      </c>
      <c r="F25" s="80">
        <v>520952601.94</v>
      </c>
      <c r="G25" s="80">
        <v>408535125.84</v>
      </c>
      <c r="H25" s="275">
        <f t="shared" si="6"/>
        <v>21598025.45999998</v>
      </c>
      <c r="I25" s="276"/>
    </row>
    <row r="26" spans="1:9" s="195" customFormat="1" ht="9" customHeight="1">
      <c r="A26" s="79" t="s">
        <v>482</v>
      </c>
      <c r="B26" s="194"/>
      <c r="C26" s="80">
        <v>521057466.14</v>
      </c>
      <c r="D26" s="80">
        <v>298176233.4</v>
      </c>
      <c r="E26" s="80">
        <f t="shared" si="5"/>
        <v>819233699.54</v>
      </c>
      <c r="F26" s="80">
        <v>819233699.54</v>
      </c>
      <c r="G26" s="80">
        <v>755742009.76</v>
      </c>
      <c r="H26" s="275">
        <f t="shared" si="6"/>
        <v>0</v>
      </c>
      <c r="I26" s="276"/>
    </row>
    <row r="27" spans="1:9" s="195" customFormat="1" ht="9" customHeight="1">
      <c r="A27" s="79" t="s">
        <v>483</v>
      </c>
      <c r="B27" s="194"/>
      <c r="C27" s="80">
        <v>199619411.33</v>
      </c>
      <c r="D27" s="80">
        <v>24351922.05</v>
      </c>
      <c r="E27" s="80">
        <f t="shared" si="5"/>
        <v>223971333.38000003</v>
      </c>
      <c r="F27" s="80">
        <v>223971333.38</v>
      </c>
      <c r="G27" s="80">
        <v>214189364.81</v>
      </c>
      <c r="H27" s="275">
        <f t="shared" si="6"/>
        <v>0</v>
      </c>
      <c r="I27" s="276"/>
    </row>
    <row r="28" spans="1:9" s="195" customFormat="1" ht="9" customHeight="1">
      <c r="A28" s="79" t="s">
        <v>484</v>
      </c>
      <c r="B28" s="194"/>
      <c r="C28" s="80">
        <v>1776424975.21</v>
      </c>
      <c r="D28" s="80">
        <v>-178088770.1</v>
      </c>
      <c r="E28" s="80">
        <f t="shared" si="5"/>
        <v>1598336205.1100001</v>
      </c>
      <c r="F28" s="80">
        <v>1596624747.35</v>
      </c>
      <c r="G28" s="80">
        <v>1456545889.78</v>
      </c>
      <c r="H28" s="275">
        <f t="shared" si="6"/>
        <v>1711457.7600002289</v>
      </c>
      <c r="I28" s="276"/>
    </row>
    <row r="29" spans="1:9" s="195" customFormat="1" ht="9" customHeight="1">
      <c r="A29" s="79" t="s">
        <v>485</v>
      </c>
      <c r="B29" s="194"/>
      <c r="C29" s="80">
        <v>903302325.32</v>
      </c>
      <c r="D29" s="80">
        <v>379776866.58</v>
      </c>
      <c r="E29" s="80">
        <f t="shared" si="5"/>
        <v>1283079191.9</v>
      </c>
      <c r="F29" s="80">
        <v>1283079191.9</v>
      </c>
      <c r="G29" s="80">
        <v>1249672228.73</v>
      </c>
      <c r="H29" s="275">
        <f t="shared" si="6"/>
        <v>0</v>
      </c>
      <c r="I29" s="276"/>
    </row>
    <row r="30" spans="1:9" s="195" customFormat="1" ht="9" customHeight="1">
      <c r="A30" s="79" t="s">
        <v>486</v>
      </c>
      <c r="B30" s="194"/>
      <c r="C30" s="80">
        <v>0</v>
      </c>
      <c r="D30" s="80">
        <v>0</v>
      </c>
      <c r="E30" s="80">
        <f t="shared" si="5"/>
        <v>0</v>
      </c>
      <c r="F30" s="80">
        <v>0</v>
      </c>
      <c r="G30" s="80">
        <v>0</v>
      </c>
      <c r="H30" s="275">
        <f t="shared" si="6"/>
        <v>0</v>
      </c>
      <c r="I30" s="276"/>
    </row>
    <row r="31" spans="1:9" s="195" customFormat="1" ht="2.25" customHeight="1">
      <c r="A31" s="197"/>
      <c r="B31" s="194"/>
      <c r="C31" s="194"/>
      <c r="D31" s="194"/>
      <c r="E31" s="194"/>
      <c r="F31" s="194"/>
      <c r="G31" s="194"/>
      <c r="I31" s="194"/>
    </row>
    <row r="32" spans="1:9" s="195" customFormat="1" ht="9" customHeight="1">
      <c r="A32" s="75" t="s">
        <v>487</v>
      </c>
      <c r="B32" s="84"/>
      <c r="C32" s="76">
        <f aca="true" t="shared" si="7" ref="C32:I32">SUM(C33:C41)</f>
        <v>648931970.73</v>
      </c>
      <c r="D32" s="76">
        <f t="shared" si="7"/>
        <v>31389462.67</v>
      </c>
      <c r="E32" s="76">
        <f t="shared" si="7"/>
        <v>680321433.4</v>
      </c>
      <c r="F32" s="76">
        <f t="shared" si="7"/>
        <v>676185288.66</v>
      </c>
      <c r="G32" s="76">
        <f t="shared" si="7"/>
        <v>623113812.28</v>
      </c>
      <c r="H32" s="273">
        <f t="shared" si="7"/>
        <v>4136144.7400000095</v>
      </c>
      <c r="I32" s="274">
        <f t="shared" si="7"/>
        <v>0</v>
      </c>
    </row>
    <row r="33" spans="1:9" s="195" customFormat="1" ht="9" customHeight="1">
      <c r="A33" s="79" t="s">
        <v>488</v>
      </c>
      <c r="B33" s="194"/>
      <c r="C33" s="80">
        <v>157813832.18</v>
      </c>
      <c r="D33" s="80">
        <v>-11197606.26</v>
      </c>
      <c r="E33" s="80">
        <f aca="true" t="shared" si="8" ref="E33:E41">SUM(C33:D33)</f>
        <v>146616225.92000002</v>
      </c>
      <c r="F33" s="80">
        <v>146616225.92</v>
      </c>
      <c r="G33" s="80">
        <v>138442101.78</v>
      </c>
      <c r="H33" s="275">
        <f aca="true" t="shared" si="9" ref="H33:H41">+E33-F33</f>
        <v>0</v>
      </c>
      <c r="I33" s="276"/>
    </row>
    <row r="34" spans="1:9" s="195" customFormat="1" ht="9" customHeight="1">
      <c r="A34" s="79" t="s">
        <v>489</v>
      </c>
      <c r="B34" s="194"/>
      <c r="C34" s="80">
        <v>120140729.07</v>
      </c>
      <c r="D34" s="80">
        <v>25271069.56</v>
      </c>
      <c r="E34" s="80">
        <f t="shared" si="8"/>
        <v>145411798.63</v>
      </c>
      <c r="F34" s="80">
        <v>145411798.63</v>
      </c>
      <c r="G34" s="80">
        <v>139167301.28</v>
      </c>
      <c r="H34" s="275">
        <f t="shared" si="9"/>
        <v>0</v>
      </c>
      <c r="I34" s="276"/>
    </row>
    <row r="35" spans="1:9" s="195" customFormat="1" ht="9" customHeight="1">
      <c r="A35" s="79" t="s">
        <v>490</v>
      </c>
      <c r="B35" s="194"/>
      <c r="C35" s="80">
        <v>0</v>
      </c>
      <c r="D35" s="80">
        <v>0</v>
      </c>
      <c r="E35" s="80">
        <f t="shared" si="8"/>
        <v>0</v>
      </c>
      <c r="F35" s="80">
        <v>0</v>
      </c>
      <c r="G35" s="80">
        <v>0</v>
      </c>
      <c r="H35" s="275">
        <f t="shared" si="9"/>
        <v>0</v>
      </c>
      <c r="I35" s="276"/>
    </row>
    <row r="36" spans="1:9" s="195" customFormat="1" ht="9" customHeight="1">
      <c r="A36" s="79" t="s">
        <v>491</v>
      </c>
      <c r="B36" s="194"/>
      <c r="C36" s="80">
        <v>0</v>
      </c>
      <c r="D36" s="80">
        <v>0</v>
      </c>
      <c r="E36" s="80">
        <f t="shared" si="8"/>
        <v>0</v>
      </c>
      <c r="F36" s="80">
        <v>0</v>
      </c>
      <c r="G36" s="80">
        <v>0</v>
      </c>
      <c r="H36" s="275">
        <f t="shared" si="9"/>
        <v>0</v>
      </c>
      <c r="I36" s="276"/>
    </row>
    <row r="37" spans="1:9" s="195" customFormat="1" ht="9" customHeight="1">
      <c r="A37" s="79" t="s">
        <v>492</v>
      </c>
      <c r="B37" s="194"/>
      <c r="C37" s="80">
        <v>118540044.7</v>
      </c>
      <c r="D37" s="80">
        <v>32397603.51</v>
      </c>
      <c r="E37" s="80">
        <f t="shared" si="8"/>
        <v>150937648.21</v>
      </c>
      <c r="F37" s="80">
        <v>146801503.47</v>
      </c>
      <c r="G37" s="80">
        <v>130297591.78</v>
      </c>
      <c r="H37" s="275">
        <f t="shared" si="9"/>
        <v>4136144.7400000095</v>
      </c>
      <c r="I37" s="276"/>
    </row>
    <row r="38" spans="1:9" s="195" customFormat="1" ht="9" customHeight="1">
      <c r="A38" s="79" t="s">
        <v>493</v>
      </c>
      <c r="B38" s="194"/>
      <c r="C38" s="80">
        <v>0</v>
      </c>
      <c r="D38" s="80">
        <v>0</v>
      </c>
      <c r="E38" s="80">
        <f t="shared" si="8"/>
        <v>0</v>
      </c>
      <c r="F38" s="80">
        <v>0</v>
      </c>
      <c r="G38" s="80">
        <v>0</v>
      </c>
      <c r="H38" s="275">
        <f t="shared" si="9"/>
        <v>0</v>
      </c>
      <c r="I38" s="276"/>
    </row>
    <row r="39" spans="1:9" s="195" customFormat="1" ht="9" customHeight="1">
      <c r="A39" s="79" t="s">
        <v>494</v>
      </c>
      <c r="B39" s="194"/>
      <c r="C39" s="80">
        <v>241346825.05</v>
      </c>
      <c r="D39" s="80">
        <v>-16673860.92</v>
      </c>
      <c r="E39" s="80">
        <f t="shared" si="8"/>
        <v>224672964.13000003</v>
      </c>
      <c r="F39" s="80">
        <v>224672964.13</v>
      </c>
      <c r="G39" s="80">
        <v>202524020.93</v>
      </c>
      <c r="H39" s="275">
        <f t="shared" si="9"/>
        <v>0</v>
      </c>
      <c r="I39" s="276"/>
    </row>
    <row r="40" spans="1:9" s="195" customFormat="1" ht="9" customHeight="1">
      <c r="A40" s="79" t="s">
        <v>495</v>
      </c>
      <c r="B40" s="194"/>
      <c r="C40" s="80">
        <v>11090539.73</v>
      </c>
      <c r="D40" s="80">
        <v>1592256.78</v>
      </c>
      <c r="E40" s="80">
        <f t="shared" si="8"/>
        <v>12682796.51</v>
      </c>
      <c r="F40" s="80">
        <v>12682796.51</v>
      </c>
      <c r="G40" s="80">
        <v>12682796.51</v>
      </c>
      <c r="H40" s="275">
        <f t="shared" si="9"/>
        <v>0</v>
      </c>
      <c r="I40" s="276"/>
    </row>
    <row r="41" spans="1:9" s="195" customFormat="1" ht="9" customHeight="1">
      <c r="A41" s="79" t="s">
        <v>496</v>
      </c>
      <c r="B41" s="194"/>
      <c r="C41" s="80">
        <v>0</v>
      </c>
      <c r="D41" s="80">
        <v>0</v>
      </c>
      <c r="E41" s="80">
        <f t="shared" si="8"/>
        <v>0</v>
      </c>
      <c r="F41" s="80">
        <v>0</v>
      </c>
      <c r="G41" s="80">
        <v>0</v>
      </c>
      <c r="H41" s="275">
        <f t="shared" si="9"/>
        <v>0</v>
      </c>
      <c r="I41" s="276"/>
    </row>
    <row r="42" spans="1:9" s="195" customFormat="1" ht="2.25" customHeight="1">
      <c r="A42" s="197"/>
      <c r="B42" s="194"/>
      <c r="C42" s="194"/>
      <c r="D42" s="194"/>
      <c r="E42" s="194"/>
      <c r="F42" s="194"/>
      <c r="G42" s="194"/>
      <c r="I42" s="194"/>
    </row>
    <row r="43" spans="1:9" s="195" customFormat="1" ht="9" customHeight="1">
      <c r="A43" s="75" t="s">
        <v>497</v>
      </c>
      <c r="B43" s="84"/>
      <c r="C43" s="76">
        <f aca="true" t="shared" si="10" ref="C43:I43">SUM(C44:C48)</f>
        <v>3598156494.48</v>
      </c>
      <c r="D43" s="76">
        <f t="shared" si="10"/>
        <v>111263166.57999998</v>
      </c>
      <c r="E43" s="76">
        <f t="shared" si="10"/>
        <v>3709419661.0600004</v>
      </c>
      <c r="F43" s="76">
        <f t="shared" si="10"/>
        <v>3709419661.06</v>
      </c>
      <c r="G43" s="76">
        <f t="shared" si="10"/>
        <v>3709419661.06</v>
      </c>
      <c r="H43" s="273">
        <f t="shared" si="10"/>
        <v>0</v>
      </c>
      <c r="I43" s="274">
        <f t="shared" si="10"/>
        <v>0</v>
      </c>
    </row>
    <row r="44" spans="1:9" s="195" customFormat="1" ht="9" customHeight="1">
      <c r="A44" s="79" t="s">
        <v>498</v>
      </c>
      <c r="B44" s="194"/>
      <c r="C44" s="80">
        <v>759745897.41</v>
      </c>
      <c r="D44" s="80">
        <v>-124660499.59</v>
      </c>
      <c r="E44" s="80">
        <f>SUM(C44:D44)</f>
        <v>635085397.8199999</v>
      </c>
      <c r="F44" s="80">
        <v>635085397.82</v>
      </c>
      <c r="G44" s="80">
        <v>635085397.82</v>
      </c>
      <c r="H44" s="275">
        <f aca="true" t="shared" si="11" ref="H44:H50">+E44-F44</f>
        <v>0</v>
      </c>
      <c r="I44" s="276"/>
    </row>
    <row r="45" spans="1:9" s="195" customFormat="1" ht="9" customHeight="1">
      <c r="A45" s="278" t="s">
        <v>499</v>
      </c>
      <c r="B45" s="194"/>
      <c r="C45" s="279">
        <v>2838410597.07</v>
      </c>
      <c r="D45" s="280">
        <v>235923666.17</v>
      </c>
      <c r="E45" s="80">
        <f>SUM(C45:D45)</f>
        <v>3074334263.2400002</v>
      </c>
      <c r="F45" s="280">
        <v>3074334263.24</v>
      </c>
      <c r="G45" s="280">
        <v>3074334263.24</v>
      </c>
      <c r="H45" s="281">
        <f t="shared" si="11"/>
        <v>0</v>
      </c>
      <c r="I45" s="282"/>
    </row>
    <row r="46" spans="1:9" s="195" customFormat="1" ht="9" customHeight="1">
      <c r="A46" s="278"/>
      <c r="B46" s="194"/>
      <c r="C46" s="279"/>
      <c r="D46" s="280"/>
      <c r="E46" s="80">
        <f>SUM(C46:D46)</f>
        <v>0</v>
      </c>
      <c r="F46" s="280"/>
      <c r="G46" s="280"/>
      <c r="H46" s="281"/>
      <c r="I46" s="282"/>
    </row>
    <row r="47" spans="1:9" s="195" customFormat="1" ht="9" customHeight="1">
      <c r="A47" s="79" t="s">
        <v>500</v>
      </c>
      <c r="B47" s="194"/>
      <c r="C47" s="80">
        <v>0</v>
      </c>
      <c r="D47" s="80">
        <v>0</v>
      </c>
      <c r="E47" s="80">
        <f>SUM(C47:D47)</f>
        <v>0</v>
      </c>
      <c r="F47" s="80">
        <v>0</v>
      </c>
      <c r="G47" s="80">
        <v>0</v>
      </c>
      <c r="H47" s="275">
        <f t="shared" si="11"/>
        <v>0</v>
      </c>
      <c r="I47" s="276"/>
    </row>
    <row r="48" spans="1:9" s="195" customFormat="1" ht="9" customHeight="1">
      <c r="A48" s="79" t="s">
        <v>501</v>
      </c>
      <c r="B48" s="194"/>
      <c r="C48" s="80">
        <v>0</v>
      </c>
      <c r="D48" s="80">
        <v>0</v>
      </c>
      <c r="E48" s="80">
        <f>SUM(C48:D48)</f>
        <v>0</v>
      </c>
      <c r="F48" s="80">
        <v>0</v>
      </c>
      <c r="G48" s="80">
        <v>0</v>
      </c>
      <c r="H48" s="275">
        <f t="shared" si="11"/>
        <v>0</v>
      </c>
      <c r="I48" s="276"/>
    </row>
    <row r="49" spans="1:9" ht="2.25" customHeight="1">
      <c r="A49" s="3"/>
      <c r="B49" s="4"/>
      <c r="C49" s="4"/>
      <c r="D49" s="4"/>
      <c r="E49" s="4"/>
      <c r="F49" s="4"/>
      <c r="G49" s="4"/>
      <c r="H49" s="275">
        <f t="shared" si="11"/>
        <v>0</v>
      </c>
      <c r="I49" s="276"/>
    </row>
    <row r="50" spans="1:9" ht="2.25" customHeight="1">
      <c r="A50" s="3"/>
      <c r="B50" s="4"/>
      <c r="C50" s="4"/>
      <c r="D50" s="4"/>
      <c r="E50" s="4"/>
      <c r="F50" s="4"/>
      <c r="G50" s="4"/>
      <c r="H50" s="275">
        <f t="shared" si="11"/>
        <v>0</v>
      </c>
      <c r="I50" s="276"/>
    </row>
    <row r="51" spans="1:9" ht="9" customHeight="1">
      <c r="A51" s="75" t="s">
        <v>502</v>
      </c>
      <c r="B51" s="4"/>
      <c r="C51" s="76">
        <f aca="true" t="shared" si="12" ref="C51:H51">+C53+C63+C72+C83</f>
        <v>15049982560</v>
      </c>
      <c r="D51" s="76">
        <f t="shared" si="12"/>
        <v>4127650520.2299995</v>
      </c>
      <c r="E51" s="76">
        <f t="shared" si="12"/>
        <v>19177633080.23</v>
      </c>
      <c r="F51" s="76">
        <f t="shared" si="12"/>
        <v>18979805662.81</v>
      </c>
      <c r="G51" s="76">
        <f t="shared" si="12"/>
        <v>18973281363.44</v>
      </c>
      <c r="H51" s="273">
        <f t="shared" si="12"/>
        <v>197827417.4200011</v>
      </c>
      <c r="I51" s="274"/>
    </row>
    <row r="52" spans="1:9" ht="2.25" customHeight="1">
      <c r="A52" s="3"/>
      <c r="B52" s="4"/>
      <c r="C52" s="4"/>
      <c r="D52" s="4"/>
      <c r="E52" s="4"/>
      <c r="F52" s="4"/>
      <c r="G52" s="4"/>
      <c r="I52" s="4"/>
    </row>
    <row r="53" spans="1:9" s="195" customFormat="1" ht="9" customHeight="1">
      <c r="A53" s="75" t="s">
        <v>470</v>
      </c>
      <c r="B53" s="84"/>
      <c r="C53" s="76">
        <f aca="true" t="shared" si="13" ref="C53:I53">SUM(C54:C61)</f>
        <v>363438971</v>
      </c>
      <c r="D53" s="76">
        <f t="shared" si="13"/>
        <v>518466561.64000005</v>
      </c>
      <c r="E53" s="76">
        <f t="shared" si="13"/>
        <v>881905532.64</v>
      </c>
      <c r="F53" s="76">
        <f t="shared" si="13"/>
        <v>773194582.0899999</v>
      </c>
      <c r="G53" s="76">
        <f t="shared" si="13"/>
        <v>773194582.0899999</v>
      </c>
      <c r="H53" s="273">
        <f>SUM(H54:H61)</f>
        <v>108710950.55000006</v>
      </c>
      <c r="I53" s="274">
        <f t="shared" si="13"/>
        <v>0</v>
      </c>
    </row>
    <row r="54" spans="1:9" s="195" customFormat="1" ht="9" customHeight="1">
      <c r="A54" s="79" t="s">
        <v>471</v>
      </c>
      <c r="B54" s="194"/>
      <c r="C54" s="80">
        <v>0</v>
      </c>
      <c r="D54" s="80">
        <v>0</v>
      </c>
      <c r="E54" s="80">
        <f>SUM(C54:D54)</f>
        <v>0</v>
      </c>
      <c r="F54" s="80">
        <v>0</v>
      </c>
      <c r="G54" s="80">
        <v>0</v>
      </c>
      <c r="H54" s="275">
        <f>+E54-F54</f>
        <v>0</v>
      </c>
      <c r="I54" s="276"/>
    </row>
    <row r="55" spans="1:9" s="195" customFormat="1" ht="9" customHeight="1">
      <c r="A55" s="79" t="s">
        <v>472</v>
      </c>
      <c r="B55" s="194"/>
      <c r="C55" s="80">
        <v>2600000</v>
      </c>
      <c r="D55" s="80">
        <v>21030350.92</v>
      </c>
      <c r="E55" s="80">
        <f aca="true" t="shared" si="14" ref="E55:E61">SUM(C55:D55)</f>
        <v>23630350.92</v>
      </c>
      <c r="F55" s="80">
        <v>21348245.55</v>
      </c>
      <c r="G55" s="80">
        <v>21348245.55</v>
      </c>
      <c r="H55" s="275">
        <f aca="true" t="shared" si="15" ref="H55:H61">+E55-F55</f>
        <v>2282105.370000001</v>
      </c>
      <c r="I55" s="276"/>
    </row>
    <row r="56" spans="1:9" s="195" customFormat="1" ht="9" customHeight="1">
      <c r="A56" s="79" t="s">
        <v>473</v>
      </c>
      <c r="B56" s="194"/>
      <c r="C56" s="80">
        <v>112214318</v>
      </c>
      <c r="D56" s="80">
        <v>416577448.97</v>
      </c>
      <c r="E56" s="80">
        <f t="shared" si="14"/>
        <v>528791766.97</v>
      </c>
      <c r="F56" s="80">
        <v>453704367.2</v>
      </c>
      <c r="G56" s="80">
        <v>453704367.2</v>
      </c>
      <c r="H56" s="275">
        <f t="shared" si="15"/>
        <v>75087399.77000004</v>
      </c>
      <c r="I56" s="276"/>
    </row>
    <row r="57" spans="1:9" s="195" customFormat="1" ht="9" customHeight="1">
      <c r="A57" s="79" t="s">
        <v>474</v>
      </c>
      <c r="B57" s="194"/>
      <c r="C57" s="80">
        <v>0</v>
      </c>
      <c r="D57" s="80">
        <v>0</v>
      </c>
      <c r="E57" s="80">
        <f t="shared" si="14"/>
        <v>0</v>
      </c>
      <c r="F57" s="80">
        <v>0</v>
      </c>
      <c r="G57" s="80">
        <v>0</v>
      </c>
      <c r="H57" s="275">
        <f t="shared" si="15"/>
        <v>0</v>
      </c>
      <c r="I57" s="276"/>
    </row>
    <row r="58" spans="1:9" s="195" customFormat="1" ht="9" customHeight="1">
      <c r="A58" s="79" t="s">
        <v>475</v>
      </c>
      <c r="B58" s="194"/>
      <c r="C58" s="80">
        <v>0</v>
      </c>
      <c r="D58" s="80">
        <v>14640069.67</v>
      </c>
      <c r="E58" s="80">
        <f t="shared" si="14"/>
        <v>14640069.67</v>
      </c>
      <c r="F58" s="80">
        <v>14640069.67</v>
      </c>
      <c r="G58" s="80">
        <v>14640069.67</v>
      </c>
      <c r="H58" s="275">
        <f t="shared" si="15"/>
        <v>0</v>
      </c>
      <c r="I58" s="276"/>
    </row>
    <row r="59" spans="1:9" s="195" customFormat="1" ht="9" customHeight="1">
      <c r="A59" s="79" t="s">
        <v>476</v>
      </c>
      <c r="B59" s="194"/>
      <c r="C59" s="80">
        <v>0</v>
      </c>
      <c r="D59" s="80">
        <v>0</v>
      </c>
      <c r="E59" s="80">
        <f t="shared" si="14"/>
        <v>0</v>
      </c>
      <c r="F59" s="80">
        <v>0</v>
      </c>
      <c r="G59" s="80">
        <v>0</v>
      </c>
      <c r="H59" s="275">
        <f t="shared" si="15"/>
        <v>0</v>
      </c>
      <c r="I59" s="276"/>
    </row>
    <row r="60" spans="1:9" s="195" customFormat="1" ht="9" customHeight="1">
      <c r="A60" s="79" t="s">
        <v>477</v>
      </c>
      <c r="B60" s="194"/>
      <c r="C60" s="80">
        <v>203624653</v>
      </c>
      <c r="D60" s="80">
        <v>23268347.87</v>
      </c>
      <c r="E60" s="80">
        <f t="shared" si="14"/>
        <v>226893000.87</v>
      </c>
      <c r="F60" s="80">
        <v>226893000.87</v>
      </c>
      <c r="G60" s="80">
        <v>226893000.87</v>
      </c>
      <c r="H60" s="275">
        <f t="shared" si="15"/>
        <v>0</v>
      </c>
      <c r="I60" s="276"/>
    </row>
    <row r="61" spans="1:9" s="195" customFormat="1" ht="9" customHeight="1">
      <c r="A61" s="79" t="s">
        <v>478</v>
      </c>
      <c r="B61" s="194"/>
      <c r="C61" s="80">
        <v>45000000</v>
      </c>
      <c r="D61" s="80">
        <v>42950344.21</v>
      </c>
      <c r="E61" s="80">
        <f t="shared" si="14"/>
        <v>87950344.21000001</v>
      </c>
      <c r="F61" s="80">
        <v>56608898.8</v>
      </c>
      <c r="G61" s="80">
        <v>56608898.8</v>
      </c>
      <c r="H61" s="275">
        <f t="shared" si="15"/>
        <v>31341445.41000001</v>
      </c>
      <c r="I61" s="276"/>
    </row>
    <row r="62" spans="1:9" s="195" customFormat="1" ht="2.25" customHeight="1">
      <c r="A62" s="197"/>
      <c r="B62" s="194"/>
      <c r="C62" s="194"/>
      <c r="D62" s="194"/>
      <c r="E62" s="194"/>
      <c r="F62" s="194"/>
      <c r="G62" s="194"/>
      <c r="I62" s="194"/>
    </row>
    <row r="63" spans="1:9" s="195" customFormat="1" ht="9" customHeight="1">
      <c r="A63" s="75" t="s">
        <v>479</v>
      </c>
      <c r="B63" s="84"/>
      <c r="C63" s="76">
        <f aca="true" t="shared" si="16" ref="C63:I63">SUM(C64:C70)</f>
        <v>12130095595</v>
      </c>
      <c r="D63" s="76">
        <f t="shared" si="16"/>
        <v>3399404241.79</v>
      </c>
      <c r="E63" s="76">
        <f t="shared" si="16"/>
        <v>15529499836.79</v>
      </c>
      <c r="F63" s="76">
        <f t="shared" si="16"/>
        <v>15454282503.14</v>
      </c>
      <c r="G63" s="76">
        <f t="shared" si="16"/>
        <v>15451514868.539999</v>
      </c>
      <c r="H63" s="273">
        <f>SUM(H64:H70)</f>
        <v>75217333.65000102</v>
      </c>
      <c r="I63" s="274">
        <f t="shared" si="16"/>
        <v>0</v>
      </c>
    </row>
    <row r="64" spans="1:9" s="195" customFormat="1" ht="9" customHeight="1">
      <c r="A64" s="79" t="s">
        <v>480</v>
      </c>
      <c r="B64" s="194"/>
      <c r="C64" s="80">
        <v>0</v>
      </c>
      <c r="D64" s="80">
        <v>84939113.64</v>
      </c>
      <c r="E64" s="80">
        <f>SUM(C64:D64)</f>
        <v>84939113.64</v>
      </c>
      <c r="F64" s="80">
        <v>47646294.17</v>
      </c>
      <c r="G64" s="80">
        <v>47646294.17</v>
      </c>
      <c r="H64" s="275">
        <f aca="true" t="shared" si="17" ref="H64:H71">+E64-F64</f>
        <v>37292819.47</v>
      </c>
      <c r="I64" s="276"/>
    </row>
    <row r="65" spans="1:9" s="195" customFormat="1" ht="9" customHeight="1">
      <c r="A65" s="79" t="s">
        <v>481</v>
      </c>
      <c r="B65" s="194"/>
      <c r="C65" s="80">
        <v>409753405</v>
      </c>
      <c r="D65" s="80">
        <v>837518878.98</v>
      </c>
      <c r="E65" s="80">
        <f aca="true" t="shared" si="18" ref="E65:E70">SUM(C65:D65)</f>
        <v>1247272283.98</v>
      </c>
      <c r="F65" s="80">
        <v>1214705405.07</v>
      </c>
      <c r="G65" s="80">
        <v>1211937770.47</v>
      </c>
      <c r="H65" s="275">
        <f t="shared" si="17"/>
        <v>32566878.910000086</v>
      </c>
      <c r="I65" s="276"/>
    </row>
    <row r="66" spans="1:9" s="195" customFormat="1" ht="9" customHeight="1">
      <c r="A66" s="79" t="s">
        <v>482</v>
      </c>
      <c r="B66" s="194"/>
      <c r="C66" s="80">
        <v>2645546508</v>
      </c>
      <c r="D66" s="80">
        <v>582093816.84</v>
      </c>
      <c r="E66" s="80">
        <f t="shared" si="18"/>
        <v>3227640324.84</v>
      </c>
      <c r="F66" s="80">
        <v>3227636427.85</v>
      </c>
      <c r="G66" s="80">
        <v>3227636427.85</v>
      </c>
      <c r="H66" s="275">
        <f t="shared" si="17"/>
        <v>3896.9900002479553</v>
      </c>
      <c r="I66" s="276"/>
    </row>
    <row r="67" spans="1:9" s="195" customFormat="1" ht="9" customHeight="1">
      <c r="A67" s="79" t="s">
        <v>483</v>
      </c>
      <c r="B67" s="194"/>
      <c r="C67" s="80">
        <v>1400000</v>
      </c>
      <c r="D67" s="80">
        <v>55475408.74</v>
      </c>
      <c r="E67" s="80">
        <f t="shared" si="18"/>
        <v>56875408.74</v>
      </c>
      <c r="F67" s="80">
        <v>56875408.74</v>
      </c>
      <c r="G67" s="80">
        <v>56875408.74</v>
      </c>
      <c r="H67" s="275">
        <f t="shared" si="17"/>
        <v>0</v>
      </c>
      <c r="I67" s="276"/>
    </row>
    <row r="68" spans="1:9" s="195" customFormat="1" ht="9" customHeight="1">
      <c r="A68" s="79" t="s">
        <v>484</v>
      </c>
      <c r="B68" s="194"/>
      <c r="C68" s="80">
        <v>8698142462</v>
      </c>
      <c r="D68" s="80">
        <v>1344356257.04</v>
      </c>
      <c r="E68" s="80">
        <f t="shared" si="18"/>
        <v>10042498719.04</v>
      </c>
      <c r="F68" s="80">
        <v>10039709528.76</v>
      </c>
      <c r="G68" s="80">
        <v>10039709528.76</v>
      </c>
      <c r="H68" s="275">
        <f t="shared" si="17"/>
        <v>2789190.2800006866</v>
      </c>
      <c r="I68" s="276"/>
    </row>
    <row r="69" spans="1:9" s="195" customFormat="1" ht="9" customHeight="1">
      <c r="A69" s="79" t="s">
        <v>485</v>
      </c>
      <c r="B69" s="194"/>
      <c r="C69" s="80">
        <v>375253220</v>
      </c>
      <c r="D69" s="80">
        <v>495020766.55</v>
      </c>
      <c r="E69" s="80">
        <f t="shared" si="18"/>
        <v>870273986.55</v>
      </c>
      <c r="F69" s="80">
        <v>867709438.55</v>
      </c>
      <c r="G69" s="80">
        <v>867709438.55</v>
      </c>
      <c r="H69" s="275">
        <f t="shared" si="17"/>
        <v>2564548</v>
      </c>
      <c r="I69" s="276"/>
    </row>
    <row r="70" spans="1:9" s="195" customFormat="1" ht="9" customHeight="1">
      <c r="A70" s="79" t="s">
        <v>486</v>
      </c>
      <c r="B70" s="194"/>
      <c r="C70" s="80">
        <v>0</v>
      </c>
      <c r="D70" s="80">
        <v>0</v>
      </c>
      <c r="E70" s="80">
        <f t="shared" si="18"/>
        <v>0</v>
      </c>
      <c r="F70" s="80">
        <v>0</v>
      </c>
      <c r="G70" s="80">
        <v>0</v>
      </c>
      <c r="H70" s="275">
        <f t="shared" si="17"/>
        <v>0</v>
      </c>
      <c r="I70" s="276"/>
    </row>
    <row r="71" spans="1:9" s="195" customFormat="1" ht="2.25" customHeight="1">
      <c r="A71" s="197"/>
      <c r="B71" s="194"/>
      <c r="C71" s="194"/>
      <c r="D71" s="194"/>
      <c r="E71" s="194"/>
      <c r="F71" s="194">
        <v>98</v>
      </c>
      <c r="G71" s="194"/>
      <c r="H71" s="275">
        <f t="shared" si="17"/>
        <v>-98</v>
      </c>
      <c r="I71" s="276"/>
    </row>
    <row r="72" spans="1:9" s="195" customFormat="1" ht="9" customHeight="1">
      <c r="A72" s="75" t="s">
        <v>487</v>
      </c>
      <c r="B72" s="84"/>
      <c r="C72" s="76">
        <f aca="true" t="shared" si="19" ref="C72:I72">SUM(C73:C81)</f>
        <v>92927779</v>
      </c>
      <c r="D72" s="76">
        <f t="shared" si="19"/>
        <v>207409610.82999998</v>
      </c>
      <c r="E72" s="76">
        <f t="shared" si="19"/>
        <v>300337389.83000004</v>
      </c>
      <c r="F72" s="76">
        <f t="shared" si="19"/>
        <v>286438257.04</v>
      </c>
      <c r="G72" s="76">
        <f t="shared" si="19"/>
        <v>286438257.04</v>
      </c>
      <c r="H72" s="273">
        <f>SUM(H73:H81)</f>
        <v>13899132.790000007</v>
      </c>
      <c r="I72" s="274">
        <f t="shared" si="19"/>
        <v>0</v>
      </c>
    </row>
    <row r="73" spans="1:9" s="195" customFormat="1" ht="9" customHeight="1">
      <c r="A73" s="79" t="s">
        <v>488</v>
      </c>
      <c r="B73" s="194"/>
      <c r="C73" s="80">
        <v>35439065</v>
      </c>
      <c r="D73" s="80">
        <v>21157759.59</v>
      </c>
      <c r="E73" s="80">
        <f>SUM(C73:D73)</f>
        <v>56596824.59</v>
      </c>
      <c r="F73" s="80">
        <v>56596824.59</v>
      </c>
      <c r="G73" s="80">
        <v>56596824.59</v>
      </c>
      <c r="H73" s="275">
        <f aca="true" t="shared" si="20" ref="H73:H82">+E73-F73</f>
        <v>0</v>
      </c>
      <c r="I73" s="276"/>
    </row>
    <row r="74" spans="1:9" s="195" customFormat="1" ht="9" customHeight="1">
      <c r="A74" s="79" t="s">
        <v>489</v>
      </c>
      <c r="B74" s="194"/>
      <c r="C74" s="80">
        <v>27514677</v>
      </c>
      <c r="D74" s="80">
        <v>62800341.44</v>
      </c>
      <c r="E74" s="80">
        <f aca="true" t="shared" si="21" ref="E74:E81">SUM(C74:D74)</f>
        <v>90315018.44</v>
      </c>
      <c r="F74" s="80">
        <v>81861929.83</v>
      </c>
      <c r="G74" s="80">
        <v>81861929.83</v>
      </c>
      <c r="H74" s="275">
        <f t="shared" si="20"/>
        <v>8453088.61</v>
      </c>
      <c r="I74" s="276"/>
    </row>
    <row r="75" spans="1:9" s="195" customFormat="1" ht="9" customHeight="1">
      <c r="A75" s="79" t="s">
        <v>490</v>
      </c>
      <c r="B75" s="194"/>
      <c r="C75" s="80">
        <v>0</v>
      </c>
      <c r="D75" s="80">
        <v>0</v>
      </c>
      <c r="E75" s="80">
        <f t="shared" si="21"/>
        <v>0</v>
      </c>
      <c r="F75" s="80">
        <v>0</v>
      </c>
      <c r="G75" s="80">
        <v>0</v>
      </c>
      <c r="H75" s="275">
        <f t="shared" si="20"/>
        <v>0</v>
      </c>
      <c r="I75" s="276"/>
    </row>
    <row r="76" spans="1:9" s="195" customFormat="1" ht="9" customHeight="1">
      <c r="A76" s="79" t="s">
        <v>491</v>
      </c>
      <c r="B76" s="194"/>
      <c r="C76" s="80">
        <v>0</v>
      </c>
      <c r="D76" s="80">
        <v>0</v>
      </c>
      <c r="E76" s="80">
        <f t="shared" si="21"/>
        <v>0</v>
      </c>
      <c r="F76" s="80">
        <v>0</v>
      </c>
      <c r="G76" s="80">
        <v>0</v>
      </c>
      <c r="H76" s="275">
        <f t="shared" si="20"/>
        <v>0</v>
      </c>
      <c r="I76" s="276"/>
    </row>
    <row r="77" spans="1:9" s="195" customFormat="1" ht="9" customHeight="1">
      <c r="A77" s="79" t="s">
        <v>492</v>
      </c>
      <c r="B77" s="194"/>
      <c r="C77" s="80">
        <v>29974037</v>
      </c>
      <c r="D77" s="80">
        <v>123451509.8</v>
      </c>
      <c r="E77" s="80">
        <f t="shared" si="21"/>
        <v>153425546.8</v>
      </c>
      <c r="F77" s="80">
        <v>147979502.62</v>
      </c>
      <c r="G77" s="80">
        <v>147979502.62</v>
      </c>
      <c r="H77" s="275">
        <f t="shared" si="20"/>
        <v>5446044.180000007</v>
      </c>
      <c r="I77" s="276"/>
    </row>
    <row r="78" spans="1:9" s="195" customFormat="1" ht="9" customHeight="1">
      <c r="A78" s="79" t="s">
        <v>493</v>
      </c>
      <c r="B78" s="194"/>
      <c r="C78" s="80">
        <v>0</v>
      </c>
      <c r="D78" s="80">
        <v>0</v>
      </c>
      <c r="E78" s="80">
        <f t="shared" si="21"/>
        <v>0</v>
      </c>
      <c r="F78" s="80">
        <v>0</v>
      </c>
      <c r="G78" s="80">
        <v>0</v>
      </c>
      <c r="H78" s="275">
        <f t="shared" si="20"/>
        <v>0</v>
      </c>
      <c r="I78" s="276"/>
    </row>
    <row r="79" spans="1:9" s="195" customFormat="1" ht="9" customHeight="1">
      <c r="A79" s="79" t="s">
        <v>494</v>
      </c>
      <c r="B79" s="194"/>
      <c r="C79" s="80">
        <v>0</v>
      </c>
      <c r="D79" s="80">
        <v>0</v>
      </c>
      <c r="E79" s="80">
        <f t="shared" si="21"/>
        <v>0</v>
      </c>
      <c r="F79" s="80">
        <v>0</v>
      </c>
      <c r="G79" s="80">
        <v>0</v>
      </c>
      <c r="H79" s="275">
        <f t="shared" si="20"/>
        <v>0</v>
      </c>
      <c r="I79" s="276"/>
    </row>
    <row r="80" spans="1:9" s="195" customFormat="1" ht="9" customHeight="1">
      <c r="A80" s="79" t="s">
        <v>495</v>
      </c>
      <c r="B80" s="194"/>
      <c r="C80" s="80">
        <v>0</v>
      </c>
      <c r="D80" s="80">
        <v>0</v>
      </c>
      <c r="E80" s="80">
        <f t="shared" si="21"/>
        <v>0</v>
      </c>
      <c r="F80" s="80">
        <v>0</v>
      </c>
      <c r="G80" s="80">
        <v>0</v>
      </c>
      <c r="H80" s="275">
        <f t="shared" si="20"/>
        <v>0</v>
      </c>
      <c r="I80" s="276"/>
    </row>
    <row r="81" spans="1:9" s="195" customFormat="1" ht="9" customHeight="1">
      <c r="A81" s="79" t="s">
        <v>496</v>
      </c>
      <c r="B81" s="194"/>
      <c r="C81" s="80">
        <v>0</v>
      </c>
      <c r="D81" s="80">
        <v>0</v>
      </c>
      <c r="E81" s="80">
        <f t="shared" si="21"/>
        <v>0</v>
      </c>
      <c r="F81" s="80">
        <v>0</v>
      </c>
      <c r="G81" s="80">
        <v>0</v>
      </c>
      <c r="H81" s="275">
        <f t="shared" si="20"/>
        <v>0</v>
      </c>
      <c r="I81" s="276"/>
    </row>
    <row r="82" spans="1:9" s="195" customFormat="1" ht="2.25" customHeight="1">
      <c r="A82" s="197"/>
      <c r="B82" s="194"/>
      <c r="C82" s="194"/>
      <c r="D82" s="194"/>
      <c r="E82" s="194"/>
      <c r="F82" s="194"/>
      <c r="G82" s="194"/>
      <c r="H82" s="275">
        <f t="shared" si="20"/>
        <v>0</v>
      </c>
      <c r="I82" s="276"/>
    </row>
    <row r="83" spans="1:9" s="195" customFormat="1" ht="9" customHeight="1">
      <c r="A83" s="75" t="s">
        <v>497</v>
      </c>
      <c r="B83" s="84"/>
      <c r="C83" s="76">
        <f aca="true" t="shared" si="22" ref="C83:I83">SUM(C84:C88)</f>
        <v>2463520215</v>
      </c>
      <c r="D83" s="76">
        <f t="shared" si="22"/>
        <v>2370105.9700000007</v>
      </c>
      <c r="E83" s="76">
        <f t="shared" si="22"/>
        <v>2465890320.97</v>
      </c>
      <c r="F83" s="76">
        <f t="shared" si="22"/>
        <v>2465890320.54</v>
      </c>
      <c r="G83" s="76">
        <f t="shared" si="22"/>
        <v>2462133655.77</v>
      </c>
      <c r="H83" s="273">
        <f t="shared" si="22"/>
        <v>0.4300000071525574</v>
      </c>
      <c r="I83" s="274">
        <f t="shared" si="22"/>
        <v>0</v>
      </c>
    </row>
    <row r="84" spans="1:9" s="195" customFormat="1" ht="9" customHeight="1">
      <c r="A84" s="79" t="s">
        <v>498</v>
      </c>
      <c r="B84" s="194"/>
      <c r="C84" s="80">
        <v>126036500</v>
      </c>
      <c r="D84" s="80">
        <v>10997087</v>
      </c>
      <c r="E84" s="80">
        <f>SUM(C84:D84)</f>
        <v>137033587</v>
      </c>
      <c r="F84" s="80">
        <v>137033586.57</v>
      </c>
      <c r="G84" s="80">
        <v>133276921.8</v>
      </c>
      <c r="H84" s="275">
        <f>+E84-F84</f>
        <v>0.4300000071525574</v>
      </c>
      <c r="I84" s="276"/>
    </row>
    <row r="85" spans="1:9" s="195" customFormat="1" ht="9" customHeight="1">
      <c r="A85" s="278" t="s">
        <v>499</v>
      </c>
      <c r="B85" s="194"/>
      <c r="C85" s="279">
        <v>2337483715</v>
      </c>
      <c r="D85" s="279">
        <v>-8626981.03</v>
      </c>
      <c r="E85" s="280">
        <f>SUM(C85:D85)</f>
        <v>2328856733.97</v>
      </c>
      <c r="F85" s="280">
        <v>2328856733.97</v>
      </c>
      <c r="G85" s="280">
        <v>2328856733.97</v>
      </c>
      <c r="H85" s="281">
        <f>+E85-F85</f>
        <v>0</v>
      </c>
      <c r="I85" s="282"/>
    </row>
    <row r="86" spans="1:9" s="195" customFormat="1" ht="9" customHeight="1">
      <c r="A86" s="278"/>
      <c r="B86" s="194"/>
      <c r="C86" s="279"/>
      <c r="D86" s="279"/>
      <c r="E86" s="280"/>
      <c r="F86" s="280"/>
      <c r="G86" s="280"/>
      <c r="H86" s="281"/>
      <c r="I86" s="282"/>
    </row>
    <row r="87" spans="1:9" s="195" customFormat="1" ht="9" customHeight="1">
      <c r="A87" s="79" t="s">
        <v>500</v>
      </c>
      <c r="B87" s="194"/>
      <c r="C87" s="80">
        <v>0</v>
      </c>
      <c r="D87" s="80">
        <v>0</v>
      </c>
      <c r="E87" s="80">
        <f>SUM(C87:D87)</f>
        <v>0</v>
      </c>
      <c r="F87" s="80">
        <v>0</v>
      </c>
      <c r="G87" s="80">
        <v>0</v>
      </c>
      <c r="H87" s="275">
        <f>+E87-F87</f>
        <v>0</v>
      </c>
      <c r="I87" s="276"/>
    </row>
    <row r="88" spans="1:9" s="195" customFormat="1" ht="9" customHeight="1">
      <c r="A88" s="79" t="s">
        <v>501</v>
      </c>
      <c r="B88" s="194"/>
      <c r="C88" s="80">
        <v>0</v>
      </c>
      <c r="D88" s="80">
        <v>0</v>
      </c>
      <c r="E88" s="80">
        <f>SUM(C88:D88)</f>
        <v>0</v>
      </c>
      <c r="F88" s="80">
        <v>0</v>
      </c>
      <c r="G88" s="80">
        <v>0</v>
      </c>
      <c r="H88" s="275">
        <f>+E88-F88</f>
        <v>0</v>
      </c>
      <c r="I88" s="276"/>
    </row>
    <row r="89" spans="1:9" ht="2.25" customHeight="1">
      <c r="A89" s="3"/>
      <c r="B89" s="4"/>
      <c r="C89" s="4"/>
      <c r="D89" s="4"/>
      <c r="E89" s="4"/>
      <c r="F89" s="4"/>
      <c r="G89" s="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I90" s="4"/>
    </row>
    <row r="91" spans="1:9" ht="9" customHeight="1">
      <c r="A91" s="75" t="s">
        <v>421</v>
      </c>
      <c r="B91" s="4"/>
      <c r="C91" s="76">
        <f aca="true" t="shared" si="23" ref="C91:H91">+C51+C11</f>
        <v>28226585829</v>
      </c>
      <c r="D91" s="76">
        <f t="shared" si="23"/>
        <v>6131250586.09</v>
      </c>
      <c r="E91" s="76">
        <f t="shared" si="23"/>
        <v>34357836415.09</v>
      </c>
      <c r="F91" s="76">
        <f t="shared" si="23"/>
        <v>34014381218.809998</v>
      </c>
      <c r="G91" s="76">
        <f t="shared" si="23"/>
        <v>33250153388.16</v>
      </c>
      <c r="H91" s="273">
        <f t="shared" si="23"/>
        <v>343455196.2800014</v>
      </c>
      <c r="I91" s="274"/>
    </row>
    <row r="92" spans="1:9" ht="2.25" customHeight="1">
      <c r="A92" s="3"/>
      <c r="B92" s="4"/>
      <c r="C92" s="4"/>
      <c r="D92" s="4"/>
      <c r="E92" s="4"/>
      <c r="F92" s="4"/>
      <c r="G92" s="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mergeCells count="91">
    <mergeCell ref="H85:I86"/>
    <mergeCell ref="H87:I87"/>
    <mergeCell ref="H88:I88"/>
    <mergeCell ref="H91:I91"/>
    <mergeCell ref="A85:A86"/>
    <mergeCell ref="C85:C86"/>
    <mergeCell ref="D85:D86"/>
    <mergeCell ref="E85:E86"/>
    <mergeCell ref="F85:F86"/>
    <mergeCell ref="G85:G86"/>
    <mergeCell ref="H79:I79"/>
    <mergeCell ref="H80:I80"/>
    <mergeCell ref="H81:I81"/>
    <mergeCell ref="H82:I82"/>
    <mergeCell ref="H83:I83"/>
    <mergeCell ref="H84:I8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60:I60"/>
    <mergeCell ref="H61:I61"/>
    <mergeCell ref="H63:I63"/>
    <mergeCell ref="H64:I64"/>
    <mergeCell ref="H65:I65"/>
    <mergeCell ref="H66:I66"/>
    <mergeCell ref="H54:I54"/>
    <mergeCell ref="H55:I55"/>
    <mergeCell ref="H56:I56"/>
    <mergeCell ref="H57:I57"/>
    <mergeCell ref="H58:I58"/>
    <mergeCell ref="H59:I59"/>
    <mergeCell ref="H47:I47"/>
    <mergeCell ref="H48:I48"/>
    <mergeCell ref="H49:I49"/>
    <mergeCell ref="H50:I50"/>
    <mergeCell ref="H51:I51"/>
    <mergeCell ref="H53:I53"/>
    <mergeCell ref="A45:A46"/>
    <mergeCell ref="C45:C46"/>
    <mergeCell ref="D45:D46"/>
    <mergeCell ref="F45:F46"/>
    <mergeCell ref="G45:G46"/>
    <mergeCell ref="H45:I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6"/>
  <sheetViews>
    <sheetView showGridLines="0" view="pageBreakPreview" zoomScaleSheetLayoutView="10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2.140625" style="0" bestFit="1" customWidth="1"/>
    <col min="8" max="8" width="12.8515625" style="0" customWidth="1"/>
    <col min="10" max="10" width="9.00390625" style="0" bestFit="1" customWidth="1"/>
  </cols>
  <sheetData>
    <row r="1" spans="1:8" ht="12.6" customHeight="1">
      <c r="A1" s="198" t="s">
        <v>503</v>
      </c>
      <c r="B1" s="199"/>
      <c r="C1" s="199"/>
      <c r="D1" s="199"/>
      <c r="E1" s="199"/>
      <c r="F1" s="199"/>
      <c r="G1" s="199"/>
      <c r="H1" s="200"/>
    </row>
    <row r="2" spans="1:8" ht="11.4" customHeight="1">
      <c r="A2" s="201"/>
      <c r="B2" s="202"/>
      <c r="C2" s="202"/>
      <c r="D2" s="202"/>
      <c r="E2" s="202"/>
      <c r="F2" s="202"/>
      <c r="G2" s="202"/>
      <c r="H2" s="203"/>
    </row>
    <row r="3" spans="1:8" ht="11.4" customHeight="1">
      <c r="A3" s="201"/>
      <c r="B3" s="202"/>
      <c r="C3" s="202"/>
      <c r="D3" s="202"/>
      <c r="E3" s="202"/>
      <c r="F3" s="202"/>
      <c r="G3" s="202"/>
      <c r="H3" s="203"/>
    </row>
    <row r="4" spans="1:8" ht="11.4" customHeight="1">
      <c r="A4" s="201"/>
      <c r="B4" s="202"/>
      <c r="C4" s="202"/>
      <c r="D4" s="202"/>
      <c r="E4" s="202"/>
      <c r="F4" s="202"/>
      <c r="G4" s="202"/>
      <c r="H4" s="203"/>
    </row>
    <row r="5" spans="1:8" ht="17.25" customHeight="1">
      <c r="A5" s="204"/>
      <c r="B5" s="205"/>
      <c r="C5" s="205"/>
      <c r="D5" s="205"/>
      <c r="E5" s="205"/>
      <c r="F5" s="205"/>
      <c r="G5" s="205"/>
      <c r="H5" s="206"/>
    </row>
    <row r="6" spans="1:8" ht="13.2">
      <c r="A6" s="207" t="s">
        <v>0</v>
      </c>
      <c r="B6" s="246"/>
      <c r="C6" s="247" t="s">
        <v>342</v>
      </c>
      <c r="D6" s="247"/>
      <c r="E6" s="247"/>
      <c r="F6" s="247"/>
      <c r="G6" s="247"/>
      <c r="H6" s="248" t="s">
        <v>343</v>
      </c>
    </row>
    <row r="7" spans="1:8" ht="11.4" customHeight="1">
      <c r="A7" s="209"/>
      <c r="B7" s="249"/>
      <c r="C7" s="208" t="s">
        <v>344</v>
      </c>
      <c r="D7" s="247" t="s">
        <v>345</v>
      </c>
      <c r="E7" s="208" t="s">
        <v>346</v>
      </c>
      <c r="F7" s="208" t="s">
        <v>235</v>
      </c>
      <c r="G7" s="208" t="s">
        <v>252</v>
      </c>
      <c r="H7" s="248"/>
    </row>
    <row r="8" spans="1:8" ht="11.4" customHeight="1">
      <c r="A8" s="212"/>
      <c r="B8" s="250"/>
      <c r="C8" s="213"/>
      <c r="D8" s="247"/>
      <c r="E8" s="213"/>
      <c r="F8" s="213"/>
      <c r="G8" s="213"/>
      <c r="H8" s="248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1" t="s">
        <v>504</v>
      </c>
      <c r="B11" s="4"/>
      <c r="C11" s="252">
        <f aca="true" t="shared" si="0" ref="C11:H11">+C12+C13+C15+C18+C20+C24</f>
        <v>3799123086.6000004</v>
      </c>
      <c r="D11" s="252">
        <f t="shared" si="0"/>
        <v>-1024388962.98</v>
      </c>
      <c r="E11" s="252">
        <f t="shared" si="0"/>
        <v>2774734123.62</v>
      </c>
      <c r="F11" s="252">
        <f t="shared" si="0"/>
        <v>2773022665.86</v>
      </c>
      <c r="G11" s="252">
        <f t="shared" si="0"/>
        <v>2605369769.1899996</v>
      </c>
      <c r="H11" s="252">
        <f t="shared" si="0"/>
        <v>1711457.7599999905</v>
      </c>
    </row>
    <row r="12" spans="1:8" ht="9" customHeight="1">
      <c r="A12" s="255" t="s">
        <v>505</v>
      </c>
      <c r="B12" s="4"/>
      <c r="C12" s="256">
        <v>1901540894.79</v>
      </c>
      <c r="D12" s="256">
        <v>-442648080.47</v>
      </c>
      <c r="E12" s="256">
        <f>SUM(C12:D12)</f>
        <v>1458892814.32</v>
      </c>
      <c r="F12" s="256">
        <v>1458892814.32</v>
      </c>
      <c r="G12" s="256">
        <v>1343132441.61</v>
      </c>
      <c r="H12" s="256">
        <f>+E12-F12</f>
        <v>0</v>
      </c>
    </row>
    <row r="13" spans="1:8" ht="9" customHeight="1">
      <c r="A13" s="255" t="s">
        <v>506</v>
      </c>
      <c r="B13" s="4"/>
      <c r="C13" s="256">
        <v>946975747.5</v>
      </c>
      <c r="D13" s="256">
        <v>-476916880.08</v>
      </c>
      <c r="E13" s="256">
        <f>SUM(C13:D13)</f>
        <v>470058867.42</v>
      </c>
      <c r="F13" s="256">
        <v>468347409.66</v>
      </c>
      <c r="G13" s="256">
        <v>458185651.31</v>
      </c>
      <c r="H13" s="256">
        <f>+E13-F13</f>
        <v>1711457.7599999905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195" customFormat="1" ht="9" customHeight="1">
      <c r="A15" s="255" t="s">
        <v>507</v>
      </c>
      <c r="B15" s="194"/>
      <c r="C15" s="256">
        <f aca="true" t="shared" si="1" ref="C15:H15">+C16+C17</f>
        <v>0</v>
      </c>
      <c r="D15" s="256">
        <f t="shared" si="1"/>
        <v>0</v>
      </c>
      <c r="E15" s="256">
        <f t="shared" si="1"/>
        <v>0</v>
      </c>
      <c r="F15" s="256">
        <f t="shared" si="1"/>
        <v>0</v>
      </c>
      <c r="G15" s="256">
        <f t="shared" si="1"/>
        <v>0</v>
      </c>
      <c r="H15" s="256">
        <f t="shared" si="1"/>
        <v>0</v>
      </c>
    </row>
    <row r="16" spans="1:8" ht="9" customHeight="1">
      <c r="A16" s="283" t="s">
        <v>508</v>
      </c>
      <c r="B16" s="4"/>
      <c r="C16" s="256">
        <v>0</v>
      </c>
      <c r="D16" s="256">
        <v>0</v>
      </c>
      <c r="E16" s="256">
        <f>SUM(C16:D16)</f>
        <v>0</v>
      </c>
      <c r="F16" s="256">
        <v>0</v>
      </c>
      <c r="G16" s="256">
        <v>0</v>
      </c>
      <c r="H16" s="256">
        <f>+E16-F16</f>
        <v>0</v>
      </c>
    </row>
    <row r="17" spans="1:8" ht="9" customHeight="1">
      <c r="A17" s="283" t="s">
        <v>509</v>
      </c>
      <c r="B17" s="4"/>
      <c r="C17" s="256">
        <v>0</v>
      </c>
      <c r="D17" s="256">
        <v>0</v>
      </c>
      <c r="E17" s="256">
        <f>SUM(C17:D17)</f>
        <v>0</v>
      </c>
      <c r="F17" s="256">
        <v>0</v>
      </c>
      <c r="G17" s="256">
        <v>0</v>
      </c>
      <c r="H17" s="256">
        <f>+E17-F17</f>
        <v>0</v>
      </c>
    </row>
    <row r="18" spans="1:8" ht="9" customHeight="1">
      <c r="A18" s="255" t="s">
        <v>510</v>
      </c>
      <c r="B18" s="4"/>
      <c r="C18" s="256">
        <v>942125865.8</v>
      </c>
      <c r="D18" s="256">
        <v>-100284460.43</v>
      </c>
      <c r="E18" s="256">
        <f>SUM(C18:D18)</f>
        <v>841841405.3699999</v>
      </c>
      <c r="F18" s="256">
        <v>841841405.37</v>
      </c>
      <c r="G18" s="256">
        <v>802124060.77</v>
      </c>
      <c r="H18" s="256">
        <f>+E18-F18</f>
        <v>0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5" customFormat="1" ht="9" customHeight="1">
      <c r="A20" s="261" t="s">
        <v>511</v>
      </c>
      <c r="B20" s="194"/>
      <c r="C20" s="262">
        <f aca="true" t="shared" si="2" ref="C20:H20">+C22+C23</f>
        <v>0</v>
      </c>
      <c r="D20" s="262">
        <f t="shared" si="2"/>
        <v>0</v>
      </c>
      <c r="E20" s="262">
        <f t="shared" si="2"/>
        <v>0</v>
      </c>
      <c r="F20" s="262">
        <f t="shared" si="2"/>
        <v>0</v>
      </c>
      <c r="G20" s="262">
        <f t="shared" si="2"/>
        <v>0</v>
      </c>
      <c r="H20" s="262">
        <f t="shared" si="2"/>
        <v>0</v>
      </c>
    </row>
    <row r="21" spans="1:8" s="195" customFormat="1" ht="9" customHeight="1">
      <c r="A21" s="261"/>
      <c r="B21" s="194"/>
      <c r="C21" s="262"/>
      <c r="D21" s="262"/>
      <c r="E21" s="262"/>
      <c r="F21" s="262"/>
      <c r="G21" s="262"/>
      <c r="H21" s="262"/>
    </row>
    <row r="22" spans="1:8" ht="9" customHeight="1">
      <c r="A22" s="283" t="s">
        <v>512</v>
      </c>
      <c r="B22" s="4"/>
      <c r="C22" s="256">
        <v>0</v>
      </c>
      <c r="D22" s="256">
        <v>0</v>
      </c>
      <c r="E22" s="256">
        <f>SUM(C22:D22)</f>
        <v>0</v>
      </c>
      <c r="F22" s="256">
        <v>0</v>
      </c>
      <c r="G22" s="256">
        <v>0</v>
      </c>
      <c r="H22" s="256">
        <f>+E22-F22</f>
        <v>0</v>
      </c>
    </row>
    <row r="23" spans="1:8" ht="9" customHeight="1">
      <c r="A23" s="283" t="s">
        <v>513</v>
      </c>
      <c r="B23" s="4"/>
      <c r="C23" s="256">
        <v>0</v>
      </c>
      <c r="D23" s="256">
        <v>0</v>
      </c>
      <c r="E23" s="256">
        <f>SUM(C23:D23)</f>
        <v>0</v>
      </c>
      <c r="F23" s="256">
        <v>0</v>
      </c>
      <c r="G23" s="256">
        <v>0</v>
      </c>
      <c r="H23" s="256">
        <f>+E23-F23</f>
        <v>0</v>
      </c>
    </row>
    <row r="24" spans="1:8" ht="9" customHeight="1">
      <c r="A24" s="255" t="s">
        <v>514</v>
      </c>
      <c r="B24" s="4"/>
      <c r="C24" s="256">
        <f>7680578.51+800000</f>
        <v>8480578.51</v>
      </c>
      <c r="D24" s="256">
        <f>714964.16-7212610.51+1927615.5+30488.85</f>
        <v>-4539542</v>
      </c>
      <c r="E24" s="256">
        <f>SUM(C24:D24)</f>
        <v>3941036.51</v>
      </c>
      <c r="F24" s="256">
        <v>3941036.5100000002</v>
      </c>
      <c r="G24" s="256">
        <f>1051624.26+875991.24</f>
        <v>1927615.5</v>
      </c>
      <c r="H24" s="256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1" t="s">
        <v>515</v>
      </c>
      <c r="B27" s="4"/>
      <c r="C27" s="252">
        <f aca="true" t="shared" si="3" ref="C27:H27">+C28+C29+C31+C34+C36+C40</f>
        <v>18049422</v>
      </c>
      <c r="D27" s="252">
        <f t="shared" si="3"/>
        <v>929100340.31</v>
      </c>
      <c r="E27" s="252">
        <f t="shared" si="3"/>
        <v>947149762.31</v>
      </c>
      <c r="F27" s="252">
        <f t="shared" si="3"/>
        <v>944360976.37</v>
      </c>
      <c r="G27" s="252">
        <f t="shared" si="3"/>
        <v>944360976.37</v>
      </c>
      <c r="H27" s="252">
        <f t="shared" si="3"/>
        <v>2788785.939999895</v>
      </c>
    </row>
    <row r="28" spans="1:8" ht="9" customHeight="1">
      <c r="A28" s="255" t="s">
        <v>505</v>
      </c>
      <c r="B28" s="4"/>
      <c r="C28" s="256">
        <v>0</v>
      </c>
      <c r="D28" s="256">
        <v>515000</v>
      </c>
      <c r="E28" s="256">
        <f>SUM(C28:D28)</f>
        <v>515000</v>
      </c>
      <c r="F28" s="256">
        <v>364999.92</v>
      </c>
      <c r="G28" s="256">
        <v>364999.92</v>
      </c>
      <c r="H28" s="256">
        <f>+E28-F28</f>
        <v>150000.08000000002</v>
      </c>
    </row>
    <row r="29" spans="1:8" ht="9" customHeight="1">
      <c r="A29" s="255" t="s">
        <v>506</v>
      </c>
      <c r="B29" s="4"/>
      <c r="C29" s="256">
        <v>18049422</v>
      </c>
      <c r="D29" s="256">
        <v>928585340.31</v>
      </c>
      <c r="E29" s="256">
        <f>SUM(C29:D29)</f>
        <v>946634762.31</v>
      </c>
      <c r="F29" s="256">
        <v>943995976.45</v>
      </c>
      <c r="G29" s="256">
        <v>943995976.45</v>
      </c>
      <c r="H29" s="256">
        <f>+E29-F29</f>
        <v>2638785.859999895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5" customFormat="1" ht="9" customHeight="1">
      <c r="A31" s="255" t="s">
        <v>507</v>
      </c>
      <c r="B31" s="194"/>
      <c r="C31" s="256">
        <f aca="true" t="shared" si="4" ref="C31:H31">+C32+C33</f>
        <v>0</v>
      </c>
      <c r="D31" s="256">
        <f t="shared" si="4"/>
        <v>0</v>
      </c>
      <c r="E31" s="256">
        <f t="shared" si="4"/>
        <v>0</v>
      </c>
      <c r="F31" s="256">
        <f t="shared" si="4"/>
        <v>0</v>
      </c>
      <c r="G31" s="256">
        <f t="shared" si="4"/>
        <v>0</v>
      </c>
      <c r="H31" s="256">
        <f t="shared" si="4"/>
        <v>0</v>
      </c>
    </row>
    <row r="32" spans="1:8" ht="9" customHeight="1">
      <c r="A32" s="283" t="s">
        <v>508</v>
      </c>
      <c r="B32" s="4"/>
      <c r="C32" s="256">
        <v>0</v>
      </c>
      <c r="D32" s="256">
        <v>0</v>
      </c>
      <c r="E32" s="256">
        <f>SUM(C32:D32)</f>
        <v>0</v>
      </c>
      <c r="F32" s="256">
        <v>0</v>
      </c>
      <c r="G32" s="256">
        <v>0</v>
      </c>
      <c r="H32" s="256">
        <f>+E32-F32</f>
        <v>0</v>
      </c>
    </row>
    <row r="33" spans="1:8" ht="9" customHeight="1">
      <c r="A33" s="283" t="s">
        <v>509</v>
      </c>
      <c r="B33" s="4"/>
      <c r="C33" s="256">
        <v>0</v>
      </c>
      <c r="D33" s="256">
        <v>0</v>
      </c>
      <c r="E33" s="256">
        <f>SUM(C33:D33)</f>
        <v>0</v>
      </c>
      <c r="F33" s="256">
        <v>0</v>
      </c>
      <c r="G33" s="256">
        <v>0</v>
      </c>
      <c r="H33" s="256">
        <f>+E33-F33</f>
        <v>0</v>
      </c>
    </row>
    <row r="34" spans="1:8" ht="9" customHeight="1">
      <c r="A34" s="255" t="s">
        <v>510</v>
      </c>
      <c r="B34" s="4"/>
      <c r="C34" s="256">
        <v>0</v>
      </c>
      <c r="D34" s="256">
        <v>0</v>
      </c>
      <c r="E34" s="256">
        <f>SUM(C34:D34)</f>
        <v>0</v>
      </c>
      <c r="F34" s="256">
        <v>0</v>
      </c>
      <c r="G34" s="256">
        <v>0</v>
      </c>
      <c r="H34" s="256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5" customFormat="1" ht="9" customHeight="1">
      <c r="A36" s="261" t="s">
        <v>511</v>
      </c>
      <c r="B36" s="194"/>
      <c r="C36" s="262">
        <f aca="true" t="shared" si="5" ref="C36:H36">+C38+C39</f>
        <v>0</v>
      </c>
      <c r="D36" s="262">
        <f t="shared" si="5"/>
        <v>0</v>
      </c>
      <c r="E36" s="262">
        <f t="shared" si="5"/>
        <v>0</v>
      </c>
      <c r="F36" s="262">
        <f t="shared" si="5"/>
        <v>0</v>
      </c>
      <c r="G36" s="262">
        <f t="shared" si="5"/>
        <v>0</v>
      </c>
      <c r="H36" s="262">
        <f t="shared" si="5"/>
        <v>0</v>
      </c>
    </row>
    <row r="37" spans="1:8" s="195" customFormat="1" ht="9" customHeight="1">
      <c r="A37" s="261"/>
      <c r="B37" s="194"/>
      <c r="C37" s="262"/>
      <c r="D37" s="262"/>
      <c r="E37" s="262"/>
      <c r="F37" s="262"/>
      <c r="G37" s="262"/>
      <c r="H37" s="262"/>
    </row>
    <row r="38" spans="1:8" ht="9" customHeight="1">
      <c r="A38" s="283" t="s">
        <v>512</v>
      </c>
      <c r="B38" s="4"/>
      <c r="C38" s="256">
        <v>0</v>
      </c>
      <c r="D38" s="256">
        <v>0</v>
      </c>
      <c r="E38" s="256">
        <f>SUM(C38:D38)</f>
        <v>0</v>
      </c>
      <c r="F38" s="256">
        <v>0</v>
      </c>
      <c r="G38" s="256">
        <v>0</v>
      </c>
      <c r="H38" s="256">
        <f>+E38-F38</f>
        <v>0</v>
      </c>
    </row>
    <row r="39" spans="1:8" ht="9" customHeight="1">
      <c r="A39" s="283" t="s">
        <v>513</v>
      </c>
      <c r="B39" s="4"/>
      <c r="C39" s="256">
        <v>0</v>
      </c>
      <c r="D39" s="256">
        <v>0</v>
      </c>
      <c r="E39" s="256">
        <f>SUM(C39:D39)</f>
        <v>0</v>
      </c>
      <c r="F39" s="256">
        <v>0</v>
      </c>
      <c r="G39" s="256">
        <v>0</v>
      </c>
      <c r="H39" s="256">
        <f>+E39-F39</f>
        <v>0</v>
      </c>
    </row>
    <row r="40" spans="1:8" ht="9" customHeight="1">
      <c r="A40" s="255" t="s">
        <v>514</v>
      </c>
      <c r="B40" s="4"/>
      <c r="C40" s="256">
        <v>0</v>
      </c>
      <c r="D40" s="256">
        <v>0</v>
      </c>
      <c r="E40" s="256">
        <f>SUM(C40:D40)</f>
        <v>0</v>
      </c>
      <c r="F40" s="256">
        <v>0</v>
      </c>
      <c r="G40" s="256">
        <v>0</v>
      </c>
      <c r="H40" s="256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1" t="s">
        <v>516</v>
      </c>
      <c r="B42" s="4"/>
      <c r="C42" s="252">
        <f aca="true" t="shared" si="6" ref="C42:H42">+C11+C27</f>
        <v>3817172508.6000004</v>
      </c>
      <c r="D42" s="252">
        <f t="shared" si="6"/>
        <v>-95288622.67000008</v>
      </c>
      <c r="E42" s="252">
        <f t="shared" si="6"/>
        <v>3721883885.93</v>
      </c>
      <c r="F42" s="252">
        <f t="shared" si="6"/>
        <v>3717383642.23</v>
      </c>
      <c r="G42" s="252">
        <f t="shared" si="6"/>
        <v>3549730745.5599995</v>
      </c>
      <c r="H42" s="252">
        <f t="shared" si="6"/>
        <v>4500243.699999886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  <row r="46" spans="3:8" ht="12.75" customHeight="1">
      <c r="C46" s="284"/>
      <c r="D46" s="284"/>
      <c r="E46" s="284"/>
      <c r="F46" s="284"/>
      <c r="G46" s="284"/>
      <c r="H46" s="284"/>
    </row>
  </sheetData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Pérez</cp:lastModifiedBy>
  <cp:lastPrinted>2024-02-02T01:24:42Z</cp:lastPrinted>
  <dcterms:created xsi:type="dcterms:W3CDTF">2024-02-02T02:39:27Z</dcterms:created>
  <dcterms:modified xsi:type="dcterms:W3CDTF">2024-02-02T02:41:39Z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